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0" windowWidth="11340" windowHeight="6555" firstSheet="1" activeTab="7"/>
  </bookViews>
  <sheets>
    <sheet name="ก่อนปิดบัญชี " sheetId="114" r:id="rId1"/>
    <sheet name="หลังปรับปรุง." sheetId="98" r:id="rId2"/>
    <sheet name="หลังปิดบัญชี" sheetId="115" r:id="rId3"/>
    <sheet name="หมายเหตุ 2" sheetId="104" r:id="rId4"/>
    <sheet name="หมายเหตุ3" sheetId="106" r:id="rId5"/>
    <sheet name="หมายเหตุ4" sheetId="117" r:id="rId6"/>
    <sheet name="รายจ่ายค้างจ่าย" sheetId="107" r:id="rId7"/>
    <sheet name="หมายเหตุ 6" sheetId="110" r:id="rId8"/>
    <sheet name="หมายเหตุ 6.1" sheetId="111" r:id="rId9"/>
    <sheet name="งบดำเนินงานรายรับ" sheetId="112" r:id="rId10"/>
    <sheet name="งบรายรับ-รายจ่ายตามงบประมาณ" sheetId="113" r:id="rId11"/>
    <sheet name="เฉพาะกิจค้างจ่าย" sheetId="116" r:id="rId12"/>
    <sheet name="งบแสดงฐานะการเงิน (2)" sheetId="118" r:id="rId13"/>
    <sheet name="งบทรัพย์สิน หมายเหตุ 1  " sheetId="119" r:id="rId14"/>
    <sheet name="รายจ่ายตามแผน" sheetId="120" r:id="rId15"/>
    <sheet name="งบทรัพย์สิน หมายเหตุ 1 " sheetId="122" r:id="rId16"/>
    <sheet name="Sheet1" sheetId="121" r:id="rId17"/>
  </sheets>
  <calcPr calcId="125725"/>
</workbook>
</file>

<file path=xl/calcChain.xml><?xml version="1.0" encoding="utf-8"?>
<calcChain xmlns="http://schemas.openxmlformats.org/spreadsheetml/2006/main">
  <c r="C21" i="98"/>
  <c r="C17"/>
  <c r="C41"/>
  <c r="D41"/>
  <c r="B24" i="122" l="1"/>
  <c r="D24"/>
  <c r="C24"/>
  <c r="E23"/>
  <c r="E22"/>
  <c r="E21"/>
  <c r="E20"/>
  <c r="E19"/>
  <c r="E18"/>
  <c r="E17"/>
  <c r="E16"/>
  <c r="E15"/>
  <c r="G14"/>
  <c r="E14"/>
  <c r="G13"/>
  <c r="E13"/>
  <c r="E12"/>
  <c r="E11"/>
  <c r="E9"/>
  <c r="G24"/>
  <c r="E8"/>
  <c r="E24" l="1"/>
  <c r="D21" i="115" l="1"/>
  <c r="C14"/>
  <c r="C13"/>
  <c r="C12"/>
  <c r="D40" i="98"/>
  <c r="D39"/>
  <c r="D35"/>
  <c r="C32"/>
  <c r="C30"/>
  <c r="C27"/>
  <c r="C23"/>
  <c r="C13"/>
  <c r="C12"/>
  <c r="C42" s="1"/>
  <c r="C11"/>
  <c r="D41" i="114"/>
  <c r="C41"/>
  <c r="D22" i="115" l="1"/>
  <c r="C22"/>
  <c r="C24" s="1"/>
  <c r="E102" i="113" l="1"/>
  <c r="E103"/>
  <c r="E104"/>
  <c r="E105"/>
  <c r="E106"/>
  <c r="E107"/>
  <c r="E108"/>
  <c r="E109"/>
  <c r="E110"/>
  <c r="E111"/>
  <c r="E112"/>
  <c r="E92"/>
  <c r="E93"/>
  <c r="E94"/>
  <c r="E95"/>
  <c r="C91"/>
  <c r="E91" s="1"/>
  <c r="C96"/>
  <c r="C97" s="1"/>
  <c r="C113"/>
  <c r="C114" s="1"/>
  <c r="B113"/>
  <c r="E113"/>
  <c r="C26"/>
  <c r="C25" s="1"/>
  <c r="C15"/>
  <c r="C12" s="1"/>
  <c r="C11"/>
  <c r="C10"/>
  <c r="E10" s="1"/>
  <c r="C9"/>
  <c r="E51"/>
  <c r="E52"/>
  <c r="E53"/>
  <c r="E54"/>
  <c r="E55"/>
  <c r="E56"/>
  <c r="E57"/>
  <c r="E58"/>
  <c r="E59"/>
  <c r="E60"/>
  <c r="E50"/>
  <c r="C61"/>
  <c r="B61"/>
  <c r="C40"/>
  <c r="B40"/>
  <c r="E21"/>
  <c r="C30"/>
  <c r="B30"/>
  <c r="C27"/>
  <c r="B27"/>
  <c r="B25"/>
  <c r="C22"/>
  <c r="B22"/>
  <c r="B8"/>
  <c r="E9"/>
  <c r="E11"/>
  <c r="B12"/>
  <c r="C8"/>
  <c r="C24" i="111"/>
  <c r="K24"/>
  <c r="M24"/>
  <c r="F13" i="110"/>
  <c r="F14" s="1"/>
  <c r="B20" i="118"/>
  <c r="B11"/>
  <c r="H9" i="106"/>
  <c r="D240" i="120"/>
  <c r="C240"/>
  <c r="C215"/>
  <c r="D218"/>
  <c r="C218" s="1"/>
  <c r="B218"/>
  <c r="C217"/>
  <c r="C187"/>
  <c r="C188"/>
  <c r="C189"/>
  <c r="C190"/>
  <c r="C191"/>
  <c r="C192"/>
  <c r="C193"/>
  <c r="C194"/>
  <c r="C195"/>
  <c r="C186"/>
  <c r="E64"/>
  <c r="E86"/>
  <c r="E108"/>
  <c r="E130"/>
  <c r="E152"/>
  <c r="E174"/>
  <c r="D196"/>
  <c r="C196" s="1"/>
  <c r="B196"/>
  <c r="D174"/>
  <c r="C174" s="1"/>
  <c r="B174"/>
  <c r="C145"/>
  <c r="C146"/>
  <c r="C147"/>
  <c r="C148"/>
  <c r="C149"/>
  <c r="C150"/>
  <c r="C151"/>
  <c r="C144"/>
  <c r="F152"/>
  <c r="D152"/>
  <c r="B152"/>
  <c r="D130"/>
  <c r="B130"/>
  <c r="C98"/>
  <c r="C99"/>
  <c r="C100"/>
  <c r="C101"/>
  <c r="C102"/>
  <c r="C103"/>
  <c r="C104"/>
  <c r="C105"/>
  <c r="C106"/>
  <c r="C107"/>
  <c r="C97"/>
  <c r="F108"/>
  <c r="D108"/>
  <c r="B108"/>
  <c r="C79"/>
  <c r="C80"/>
  <c r="C81"/>
  <c r="C82"/>
  <c r="C83"/>
  <c r="C84"/>
  <c r="C85"/>
  <c r="C78"/>
  <c r="F86"/>
  <c r="D86"/>
  <c r="B86"/>
  <c r="C54"/>
  <c r="C55"/>
  <c r="C56"/>
  <c r="C57"/>
  <c r="C58"/>
  <c r="C59"/>
  <c r="C60"/>
  <c r="C61"/>
  <c r="C62"/>
  <c r="C63"/>
  <c r="C53"/>
  <c r="F64"/>
  <c r="D64"/>
  <c r="B64"/>
  <c r="C32"/>
  <c r="C33"/>
  <c r="C34"/>
  <c r="C35"/>
  <c r="C36"/>
  <c r="C37"/>
  <c r="C38"/>
  <c r="C39"/>
  <c r="C40"/>
  <c r="C41"/>
  <c r="C31"/>
  <c r="F42"/>
  <c r="D42"/>
  <c r="C42"/>
  <c r="B42"/>
  <c r="C9"/>
  <c r="C10"/>
  <c r="C11"/>
  <c r="C12"/>
  <c r="C13"/>
  <c r="C14"/>
  <c r="C15"/>
  <c r="C16"/>
  <c r="C17"/>
  <c r="C18"/>
  <c r="C8"/>
  <c r="D19"/>
  <c r="F19"/>
  <c r="B19"/>
  <c r="N84" i="112"/>
  <c r="M84"/>
  <c r="L84"/>
  <c r="K84"/>
  <c r="J84"/>
  <c r="I84"/>
  <c r="H84"/>
  <c r="G84"/>
  <c r="F84"/>
  <c r="E84"/>
  <c r="D84"/>
  <c r="C84"/>
  <c r="B84"/>
  <c r="C83"/>
  <c r="C82"/>
  <c r="C81"/>
  <c r="C80"/>
  <c r="C79"/>
  <c r="C78"/>
  <c r="C77"/>
  <c r="C76"/>
  <c r="C75"/>
  <c r="C74"/>
  <c r="C73"/>
  <c r="C61"/>
  <c r="B61"/>
  <c r="N51"/>
  <c r="M51"/>
  <c r="L51"/>
  <c r="K51"/>
  <c r="J51"/>
  <c r="I51"/>
  <c r="H51"/>
  <c r="G51"/>
  <c r="F51"/>
  <c r="E51"/>
  <c r="D51"/>
  <c r="C51" s="1"/>
  <c r="B51"/>
  <c r="C50"/>
  <c r="C49"/>
  <c r="C48"/>
  <c r="C47"/>
  <c r="C46"/>
  <c r="C45"/>
  <c r="C44"/>
  <c r="C43"/>
  <c r="C42"/>
  <c r="C41"/>
  <c r="C40"/>
  <c r="B30"/>
  <c r="C30"/>
  <c r="C10"/>
  <c r="C11"/>
  <c r="C12"/>
  <c r="C13"/>
  <c r="C14"/>
  <c r="C15"/>
  <c r="C16"/>
  <c r="C17"/>
  <c r="C18"/>
  <c r="C19"/>
  <c r="C9"/>
  <c r="H25" i="107"/>
  <c r="D25"/>
  <c r="B25"/>
  <c r="D27" i="119"/>
  <c r="B27"/>
  <c r="D20" i="112"/>
  <c r="E20"/>
  <c r="F20"/>
  <c r="G20"/>
  <c r="H20"/>
  <c r="J20"/>
  <c r="K20"/>
  <c r="L20"/>
  <c r="M20"/>
  <c r="N20"/>
  <c r="H8" i="117"/>
  <c r="J4" i="104"/>
  <c r="F20" i="110"/>
  <c r="J10" i="104"/>
  <c r="E96" i="113" l="1"/>
  <c r="E61"/>
  <c r="C42"/>
  <c r="C43" s="1"/>
  <c r="B42"/>
  <c r="E41"/>
  <c r="E8"/>
  <c r="C86" i="120"/>
  <c r="C152"/>
  <c r="C130"/>
  <c r="C108"/>
  <c r="C64"/>
  <c r="C19"/>
  <c r="C62" i="112"/>
  <c r="I20"/>
  <c r="C20" s="1"/>
  <c r="C31" s="1"/>
  <c r="B20"/>
  <c r="E42" i="113" l="1"/>
  <c r="C62"/>
  <c r="C63" s="1"/>
  <c r="E40"/>
  <c r="C115" l="1"/>
  <c r="E39"/>
  <c r="E38" l="1"/>
  <c r="E37" l="1"/>
  <c r="E36" l="1"/>
  <c r="E35" l="1"/>
  <c r="E34" l="1"/>
  <c r="E33" l="1"/>
  <c r="E32" l="1"/>
  <c r="E31" l="1"/>
  <c r="E30" l="1"/>
  <c r="E29" l="1"/>
  <c r="E28" l="1"/>
  <c r="E27" l="1"/>
  <c r="E26" l="1"/>
  <c r="E25" l="1"/>
  <c r="E24" l="1"/>
  <c r="E23" l="1"/>
  <c r="E22" l="1"/>
  <c r="E20" l="1"/>
  <c r="E19" l="1"/>
  <c r="E18" l="1"/>
  <c r="E17" l="1"/>
  <c r="E16" l="1"/>
  <c r="E15" l="1"/>
  <c r="E14" l="1"/>
  <c r="E13" l="1"/>
  <c r="E12"/>
</calcChain>
</file>

<file path=xl/sharedStrings.xml><?xml version="1.0" encoding="utf-8"?>
<sst xmlns="http://schemas.openxmlformats.org/spreadsheetml/2006/main" count="932" uniqueCount="344">
  <si>
    <t>รหัสบัญชี</t>
  </si>
  <si>
    <t>เครดิต</t>
  </si>
  <si>
    <t>ค่าใช้สอย</t>
  </si>
  <si>
    <t>ค่าครุภัณฑ์</t>
  </si>
  <si>
    <t>งบกลาง</t>
  </si>
  <si>
    <t>ค่าตอบแทน</t>
  </si>
  <si>
    <t>ค่าจ้างชั่วคราว</t>
  </si>
  <si>
    <t>ค่าวัสดุ</t>
  </si>
  <si>
    <t>ค่าสาธารณูปโภค</t>
  </si>
  <si>
    <t>องค์การบริหารส่วนตำบลท้ายสำเภา อำเภอพระพรหม จังหวัดนครศรีธรรมราช</t>
  </si>
  <si>
    <t>ค่าที่ดินและสิ่งก่อสร้าง</t>
  </si>
  <si>
    <t>งบทดลองก่อนปิดบัญชี</t>
  </si>
  <si>
    <t>รายการ</t>
  </si>
  <si>
    <t>เดบิท</t>
  </si>
  <si>
    <t>บัญชีเงินฝากธนาคาร เลขที่ 816-1-16930-6</t>
  </si>
  <si>
    <t>022</t>
  </si>
  <si>
    <t>บัญชีเงินฝากธนาคาร เลขที่ 816-1-54629-0</t>
  </si>
  <si>
    <t>ลูกหนี้เงินยืม-โครงการเศรษฐกิจชุมชน</t>
  </si>
  <si>
    <t>เงินอุดหนุน</t>
  </si>
  <si>
    <t>รายจ่ายอื่น</t>
  </si>
  <si>
    <t xml:space="preserve">                     เงินรายรับ (หมายเหตุ 1)</t>
  </si>
  <si>
    <t xml:space="preserve">                     เงินรับฝาก (หมายเหตุ 2)</t>
  </si>
  <si>
    <t>900</t>
  </si>
  <si>
    <t xml:space="preserve">                     เงินทุนสำรองเงินสะสม</t>
  </si>
  <si>
    <t>703</t>
  </si>
  <si>
    <t xml:space="preserve">                     เงินสะสม</t>
  </si>
  <si>
    <t>700</t>
  </si>
  <si>
    <t>เงินเดือนฝ่ายการเมือง</t>
  </si>
  <si>
    <t>เงินเดือนพนักงาน</t>
  </si>
  <si>
    <t>บัญชีเงินฝากธนาคาร เลขที่ 015-4-26015-5</t>
  </si>
  <si>
    <t>บัญชีเงินฝากธนาคาร เลขที่ 015-2-17080-3</t>
  </si>
  <si>
    <t>องค์การบริหารส่วนตำบลท้ายสำเภา</t>
  </si>
  <si>
    <t>งบแสดงฐานะการเงิน</t>
  </si>
  <si>
    <t>ทรัพย์สิน</t>
  </si>
  <si>
    <t>ทรัพย์สินตามงบทรัพย์สิน (หมายเหตุ 1)</t>
  </si>
  <si>
    <t>หนี้สินและเงินสะสม</t>
  </si>
  <si>
    <t>ทุนทรัพย์สิน (หมายเหตุ 1)</t>
  </si>
  <si>
    <t>องค์การบริหารส่วนตำบลท้ายสำเภา  อำเภอพระพรหม  จังหวัดนครศรีธรรมราช</t>
  </si>
  <si>
    <t>งบทรัพย์สิน</t>
  </si>
  <si>
    <t>จำนวนเงิน</t>
  </si>
  <si>
    <t>อาคาร</t>
  </si>
  <si>
    <t>ที่ดินและสิ่งก่อสร้าง</t>
  </si>
  <si>
    <t>ครุภัณฑ์สำนักงาน</t>
  </si>
  <si>
    <t>ครุภัณฑ์ไฟฟ้าและวิทยุ</t>
  </si>
  <si>
    <t>ครุภัณฑ์โฆษณาและเผยแพร่</t>
  </si>
  <si>
    <t>ครุภัณฑ์เกษตร</t>
  </si>
  <si>
    <t>ครุภัณฑ์ยานพาหนะ</t>
  </si>
  <si>
    <t>ครุภัณฑ์งานบ้านงานครัว</t>
  </si>
  <si>
    <t>ครุภัณฑ์ก่อสร้าง</t>
  </si>
  <si>
    <t>ครุภัณฑ์ดับเพลิง</t>
  </si>
  <si>
    <t>ครุภัณฑ์สำรวจ</t>
  </si>
  <si>
    <t>ครุภัณฑ์คอมพิวเตอร์</t>
  </si>
  <si>
    <t>ครุภัณฑ์การศึกษา</t>
  </si>
  <si>
    <t>ครุภัณฑ์กิจการประปา</t>
  </si>
  <si>
    <t>ครุภัณฑ์อื่น</t>
  </si>
  <si>
    <t>หมายเหตุ  ประกอบงบแสดงฐานะการเงิน</t>
  </si>
  <si>
    <t>เงินสด เงินฝากธนาคารและเงินฝากคลัง (หมายเหตุ 2)</t>
  </si>
  <si>
    <t>เงินฝากธนาคาร</t>
  </si>
  <si>
    <t>กรุงไทย</t>
  </si>
  <si>
    <t>ประเภทออมทรัพย์  เลขที่  816-1-16930-6</t>
  </si>
  <si>
    <t>ประเภทออมทรัพย์  เลขที่  816-1-54629-0</t>
  </si>
  <si>
    <t>ธกส.</t>
  </si>
  <si>
    <t>ประเภทออมทรัพย์  เลขที่  015-2-17080-3</t>
  </si>
  <si>
    <t>ประเภทประจำ        เลขที่  015-4-26014-5</t>
  </si>
  <si>
    <t>ภาษี หัก ณ ที่จ่าย</t>
  </si>
  <si>
    <t>เงินประกันสัญญา</t>
  </si>
  <si>
    <t>ค่าใช้จ่ายในการจัดเก็บภาษีบำรุงท้องที่  5%</t>
  </si>
  <si>
    <t>ส่วนลดในการจัดเก็บภาษีบำรุงท้องที่  6%</t>
  </si>
  <si>
    <t>หมวด/ประเภท</t>
  </si>
  <si>
    <t>ก่อหนี้ผูกพัน</t>
  </si>
  <si>
    <t>ไม่ก่อหนี้ผูกพัน</t>
  </si>
  <si>
    <t>เบิกจ่ายแล้ว</t>
  </si>
  <si>
    <t>คงเหลือ</t>
  </si>
  <si>
    <t>หมายเหตุ</t>
  </si>
  <si>
    <t xml:space="preserve"> -</t>
  </si>
  <si>
    <t>รวม</t>
  </si>
  <si>
    <t>งบเงินสะสม</t>
  </si>
  <si>
    <t>บวก</t>
  </si>
  <si>
    <t>รายรับจริงสูงกว่ารายจ่ายจริง</t>
  </si>
  <si>
    <t>เงินทุนสำรองเงินสะสม</t>
  </si>
  <si>
    <t>รายงานรายจ่ายที่ได้รับอนุมัติให้จ่ายจากเงินสะสม</t>
  </si>
  <si>
    <t>วันที่</t>
  </si>
  <si>
    <t>ได้รับอนุมัติ</t>
  </si>
  <si>
    <t>จำนวนเงินที่ได้รับอนุมัติ</t>
  </si>
  <si>
    <t>จ่ายขาด</t>
  </si>
  <si>
    <t>ยืมเงินสะสม</t>
  </si>
  <si>
    <t>คงเหลือเบิกจ่าย</t>
  </si>
  <si>
    <t>ยังไม่ได้ก่อหนี้</t>
  </si>
  <si>
    <t>งบแสดงผลการดำเนินงานจ่ายจากเงินรายรับ</t>
  </si>
  <si>
    <t>ประมาณการ</t>
  </si>
  <si>
    <t>บริหารงาน</t>
  </si>
  <si>
    <t>ทั่วไป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</si>
  <si>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</si>
  <si>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</si>
  <si>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</si>
  <si>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</si>
  <si>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</si>
  <si>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</si>
  <si>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</si>
  <si>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เคหะ</t>
  </si>
  <si>
    <t>และชุมชน</t>
  </si>
  <si>
    <t>สร้างความ</t>
  </si>
  <si>
    <t>เข้มแข็งของ</t>
  </si>
  <si>
    <t>ชุมชน</t>
  </si>
  <si>
    <t>การศาสนา</t>
  </si>
  <si>
    <t>วัฒนธรรมและ</t>
  </si>
  <si>
    <t>นันทนาการ</t>
  </si>
  <si>
    <t>การเกษตร</t>
  </si>
  <si>
    <t>การพาณิชย์</t>
  </si>
  <si>
    <t>รายจ่าย</t>
  </si>
  <si>
    <t xml:space="preserve">     เงินเดือน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</si>
  <si>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</si>
  <si>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</si>
  <si>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</si>
  <si>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</si>
  <si>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</si>
  <si>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</si>
  <si>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งบกลาง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</si>
  <si>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</si>
  <si>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</si>
  <si>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</si>
  <si>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>รายรับ</t>
  </si>
  <si>
    <t xml:space="preserve">     ภาษีอากร</t>
  </si>
  <si>
    <t xml:space="preserve">     ค่าธรรมเนียมค่าปรับและใบอนุญาต</t>
  </si>
  <si>
    <t xml:space="preserve">     รายได้จากสาธารณูปโภคและการพาณิชย์</t>
  </si>
  <si>
    <t xml:space="preserve">     รายได้เบ็ดเตล็ด</t>
  </si>
  <si>
    <t xml:space="preserve">     รายได้จากทุน</t>
  </si>
  <si>
    <t xml:space="preserve">     รัฐบาลจัดสรรให้</t>
  </si>
  <si>
    <t xml:space="preserve">     อุดหนุนทั่วไป</t>
  </si>
  <si>
    <t>รวมรายรับ</t>
  </si>
  <si>
    <t>รวมรายจ่าย</t>
  </si>
  <si>
    <t>รายรับสูงกว่าหรือ(ต่ำกว่า)รายจ่าย</t>
  </si>
  <si>
    <t>เกิดขึ้นจริง</t>
  </si>
  <si>
    <t>รายงานรายจ่ายในการดำเนินงานที่จ่ายจากเงินรายรับตามแผนงานรวม</t>
  </si>
  <si>
    <t>เงินรับฝาก  โครงการเศรษฐกิจชุมชน</t>
  </si>
  <si>
    <t xml:space="preserve"> +</t>
  </si>
  <si>
    <t>สูง</t>
  </si>
  <si>
    <t>ต่ำ</t>
  </si>
  <si>
    <t>รายรับตามประมาณการ</t>
  </si>
  <si>
    <t xml:space="preserve">          ค่าธรรมเนียมค่าปรับและใบอนุญาต</t>
  </si>
  <si>
    <t xml:space="preserve">          เงินอุดหนุน</t>
  </si>
  <si>
    <t>รวมเงินตามประมาณการรายรับทั้งสิ้น</t>
  </si>
  <si>
    <t>รวมรายรับทั้งสิ้น</t>
  </si>
  <si>
    <t>รายจ่ายตามประมาณการ</t>
  </si>
  <si>
    <t xml:space="preserve">          งบกลาง</t>
  </si>
  <si>
    <t xml:space="preserve">          ค่าจ้างชั่วคราว</t>
  </si>
  <si>
    <t xml:space="preserve">          ค่าตอบแทน</t>
  </si>
  <si>
    <t xml:space="preserve">          ค่าใช้สอย</t>
  </si>
  <si>
    <t xml:space="preserve">          ค่าวัสดุ</t>
  </si>
  <si>
    <t xml:space="preserve">          ค่าสาธารณูปโภค</t>
  </si>
  <si>
    <t xml:space="preserve">          ค่าครุภัณฑ์</t>
  </si>
  <si>
    <t xml:space="preserve">          ค่าที่ดินและสิ่งก่อสร้าง</t>
  </si>
  <si>
    <t xml:space="preserve">          รายจ่ายอื่น</t>
  </si>
  <si>
    <t>หมายเหตุ  5</t>
  </si>
  <si>
    <t>รวมรายจ่ายทั้งสิ้น</t>
  </si>
  <si>
    <t>เงินรับฝาก (หมายเหตุ 3)</t>
  </si>
  <si>
    <t>รายรับจริง</t>
  </si>
  <si>
    <t>รายจ่ายจริง</t>
  </si>
  <si>
    <t>บัญชีเงินฝากธนาคาร เลขที่ 816-2-06259-9</t>
  </si>
  <si>
    <t>090</t>
  </si>
  <si>
    <t xml:space="preserve">                     เงินรับฝากโครงการเศรษฐกิจชุมชน</t>
  </si>
  <si>
    <t>งบทดลองหลังปิดบัญชี</t>
  </si>
  <si>
    <t>งบทดลองหลังปรับปรุงบัญชี</t>
  </si>
  <si>
    <t>ประเภทประจำ        เลขที่  816-2-06259-9</t>
  </si>
  <si>
    <t xml:space="preserve"> - </t>
  </si>
  <si>
    <t xml:space="preserve">                     เจ้าหนี้ผู้รับจ้าง</t>
  </si>
  <si>
    <t xml:space="preserve">                    และจะเบิกจ่ายในปีงบประมาณต่อไป  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</si>
  <si>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</si>
  <si>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</si>
  <si>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</si>
  <si>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เงินรับฝาก (หมายเหตุ 4)</t>
  </si>
  <si>
    <t>เงินรับฝากต่าง ๆ (หมายเหตุ 4)</t>
  </si>
  <si>
    <t>ปี 2556</t>
  </si>
  <si>
    <t>เพียง  ณ  วันที่  30  กันยายน  2556</t>
  </si>
  <si>
    <t>เงินสด เงินฝากธนาคารและเงินฝากคลังจังหวัด (หมายเหตุ 2)</t>
  </si>
  <si>
    <t>ลูกหนี้โครงการเศรษฐกิจชุมชน</t>
  </si>
  <si>
    <t>ณ  วันที่  30  กันยายน  2556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</si>
  <si>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</si>
  <si>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</si>
  <si>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</si>
  <si>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</si>
  <si>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หมายเหตุ  1</t>
  </si>
  <si>
    <t>ก.  อสังหาริมทรัพย์</t>
  </si>
  <si>
    <t>ข.  สังหาริมทรัพย์</t>
  </si>
  <si>
    <t>รายได้ อบต.</t>
  </si>
  <si>
    <t>การกีฬาแห่งประเทศไทย</t>
  </si>
  <si>
    <t>รับโอนขาก รพช.นศ.</t>
  </si>
  <si>
    <t>เงินอุดหนุนรัฐบาล</t>
  </si>
  <si>
    <t>เงินอุดหนุนเฉพาะกิจ</t>
  </si>
  <si>
    <t>เงินอุดหนุนทั่วไปเพื่อการลงทุน</t>
  </si>
  <si>
    <t>เงินสะสม</t>
  </si>
  <si>
    <t>กรมส่งเสริมการปกครองท้องถิ่น</t>
  </si>
  <si>
    <t>รายจ่ายค้างจ่าย</t>
  </si>
  <si>
    <t>ปีงบประมาณ  2556</t>
  </si>
  <si>
    <t>-</t>
  </si>
  <si>
    <t>เงินอุดหนุนเฉพาะกิจค้างจ่าย</t>
  </si>
  <si>
    <t>(เงินอุดหนุนเฉพาะกิจที่ได้ก่อหนี้ผูกพันและยังไม่ได้เบิกจ่ายและเบิกจ่ายไม่ทัน)</t>
  </si>
  <si>
    <t>ลำดับ</t>
  </si>
  <si>
    <t>จำนวนเงินตาม</t>
  </si>
  <si>
    <t>ใบอนุมัติประจำงวด</t>
  </si>
  <si>
    <t xml:space="preserve"> งบกลาง</t>
  </si>
  <si>
    <t xml:space="preserve"> 14 ส.ค. 2556</t>
  </si>
  <si>
    <t>มติที่ประชุมประจำปี</t>
  </si>
  <si>
    <t>2556 สมัยที่ 3</t>
  </si>
  <si>
    <t>ครั้งที่ 1/2556</t>
  </si>
  <si>
    <t>ลงวันที่ 14 ส.ค. 56</t>
  </si>
  <si>
    <t>ตั้งแต่วันที่  1  ตุลาคม  2555  ถึง  30  กันยายน  2556</t>
  </si>
  <si>
    <t xml:space="preserve">     อุดหนุนเฉพาะกิจ</t>
  </si>
  <si>
    <t>งบแสดงผลการดำเนินงานรวมจ่ายจากรายรับและเงินสะสม</t>
  </si>
  <si>
    <t>รายงานรายจ่ายในการดำเนินงานที่จ่ายจากเงินรายรับตามแผนงาน บริหารทั่วไป</t>
  </si>
  <si>
    <t>งานบริหารงานทั่วไป</t>
  </si>
  <si>
    <t>งานวางแผนสถิติ</t>
  </si>
  <si>
    <t>และวิชาการ</t>
  </si>
  <si>
    <t>งานบริหารงานคลัง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</si>
  <si>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</si>
  <si>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เกี่ยวกับการรักษา</t>
  </si>
  <si>
    <t>ความสงบภายใน</t>
  </si>
  <si>
    <t>งานเทศกิจ</t>
  </si>
  <si>
    <t>งานป้องกันภัย</t>
  </si>
  <si>
    <t>พลเรือนและ</t>
  </si>
  <si>
    <t>ระงับอัคคีภัย</t>
  </si>
  <si>
    <t>รายงานรายจ่ายในการดำเนินงานที่จ่ายจากเงินรายรับตามแผนงาน การศึกษา</t>
  </si>
  <si>
    <t>เกี่ยวกับ</t>
  </si>
  <si>
    <t>งานระดับก่อนวัยเรียน</t>
  </si>
  <si>
    <t>และ</t>
  </si>
  <si>
    <t>ประถมศึกษา</t>
  </si>
  <si>
    <t>งานศึกษาไม่</t>
  </si>
  <si>
    <t>กำหนดระดับ</t>
  </si>
  <si>
    <t>รายงานรายจ่ายในการดำเนินงานที่จ่ายจากเงินรายรับตามแผนงาน สาธารณสุข</t>
  </si>
  <si>
    <t>งานโรงพยาบาล</t>
  </si>
  <si>
    <t>งานบริการสาธารณสุข</t>
  </si>
  <si>
    <t>และงานสาธารณสุข</t>
  </si>
  <si>
    <t>อื่น</t>
  </si>
  <si>
    <t>รายงานรายจ่ายในการดำเนินงานที่จ่ายจากเงินรายรับตามแผนงาน เคหะและชุมชน</t>
  </si>
  <si>
    <t>งานไฟฟ้าถนน</t>
  </si>
  <si>
    <t>งานกำจัดขยะมูลฝอย</t>
  </si>
  <si>
    <t>และสิ่งปฏิกูล</t>
  </si>
  <si>
    <t>รายงานรายจ่ายในการดำเนินงานที่จ่ายจากเงินรายรับตามแผนงาน สร้างความเข้มแข็งชุมชน</t>
  </si>
  <si>
    <t>งานส่งเสริม</t>
  </si>
  <si>
    <t>และสนับสนุน</t>
  </si>
  <si>
    <t>ความเข้มแข็งชุมชน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</si>
  <si>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</si>
  <si>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เกี่ยวกับศาสนา</t>
  </si>
  <si>
    <t>งานกีฬาและ</t>
  </si>
  <si>
    <t>งานศาสนา</t>
  </si>
  <si>
    <t>วัฒนธรรมท้องถิ่น</t>
  </si>
  <si>
    <t>งานส่งเสริมการเกษตร</t>
  </si>
  <si>
    <t>งานอนุรักษ์แหล่งน้ำ</t>
  </si>
  <si>
    <t>และป่าไม้</t>
  </si>
  <si>
    <t>รายงานรายจ่ายในการดำเนินงานที่จ่ายจากเงินรายรับตามแผนงาน การพาณิชย์</t>
  </si>
  <si>
    <t>งานกิจการประปา</t>
  </si>
  <si>
    <t>รายงานรายจ่ายในการดำเนินงานที่จ่ายจากเงินรายรับตามแผนงาน การเกษตร</t>
  </si>
  <si>
    <t>รายงานรายจ่ายในการดำเนินงานที่จ่ายจากเงินรายรับตามแผนงาน งบกลาง</t>
  </si>
  <si>
    <t>รายงานรายจ่ายในการดำเนินงานที่จ่ายจากเงินอุดหนุนเฉพาะกิจ</t>
  </si>
  <si>
    <t>ลูกหนี้ค่าขยะมูลฝอย</t>
  </si>
  <si>
    <t>ลูกหนี้ค่าน้ำประปา</t>
  </si>
  <si>
    <t>ลูกหนี้ภาษี (หมายเหตุ 3)</t>
  </si>
  <si>
    <t>ลูกหนี้เงินยืมเงินสะสม</t>
  </si>
  <si>
    <t>รายจ่ายค้างจ่าย (หมายเหตุ 5)</t>
  </si>
  <si>
    <t>เงินสะสม (หมายเหตุ 6)</t>
  </si>
  <si>
    <t>หมายเหตุ  6</t>
  </si>
  <si>
    <t>เงินสะสม  1  ตุลาคม  2555</t>
  </si>
  <si>
    <t>หัก 25% ของรายรับจริงสูงกว่ารายจ่ายจริง</t>
  </si>
  <si>
    <t>รายรับจริงสูงกว่ารายจ่ายจริงหลังหักเงินทุนสำรองเงินสะสม</t>
  </si>
  <si>
    <t>เงินเหลือจ่ายส่งคืน ปี 2555</t>
  </si>
  <si>
    <t>รายจ่ายค้างจ่าย ปี 2555</t>
  </si>
  <si>
    <t>เงินอุดหนุนเฉพาะกิจ ศพด. เหลือจ่าย ปี 2555</t>
  </si>
  <si>
    <t>เงินสะสมรับระหว่างปี</t>
  </si>
  <si>
    <t>เงินสะสม 30 กันยายน 2556</t>
  </si>
  <si>
    <t>เงินสะสม  30  กันยายน  2556  ประกอบด้วย</t>
  </si>
  <si>
    <t>1.  ลูกหนี้ภาษี</t>
  </si>
  <si>
    <t>2.  จ่ายขาดเงินสะสม</t>
  </si>
  <si>
    <t>3.  เงินสะสมที่สามารถนำไปใช้ได้</t>
  </si>
  <si>
    <t xml:space="preserve">หมายเหตุ  ในปีงบประมาณ  2556  ได้รับอนุมัติให้จ่ายเงินสะสม  จำนวน  1,546,000.-  บาท </t>
  </si>
  <si>
    <t>รายละเอียดปรากฏตามหมายเหตุ  6.1</t>
  </si>
  <si>
    <t>หมายเหตุ  6.1</t>
  </si>
  <si>
    <t>งบรายรับ - รายจ่าย  ประจำปีงบประมาณ   2556</t>
  </si>
  <si>
    <t>ตั้งแต่วันที่  1  ตุลาคม  2555  ถึงวันที่  30  กันยายน  2556</t>
  </si>
  <si>
    <t xml:space="preserve">               ภาษีโรงเรือนและที่ดิน</t>
  </si>
  <si>
    <t xml:space="preserve">               ภาษีบำรุงท้องที่</t>
  </si>
  <si>
    <t xml:space="preserve">               ภาษีป้าย</t>
  </si>
  <si>
    <t xml:space="preserve">               ค่าธรรมเนียมเกี่ยวกับใบอนุญาตการขายสุรา</t>
  </si>
  <si>
    <t xml:space="preserve">               ค่าธรรมเนียมเกี่ยวกับใบอนุญาตการพนัน</t>
  </si>
  <si>
    <t xml:space="preserve">               ค่าธรรมเนียมเก็บขนขยะมูลฝอย</t>
  </si>
  <si>
    <t xml:space="preserve">               ค่าธรรมเนียมจดทะเบียนพาณิชย์</t>
  </si>
  <si>
    <t xml:space="preserve">               ค่าธรรมเนียมอื่น ๆ</t>
  </si>
  <si>
    <t xml:space="preserve">               ค่าปรับการผิดสัญญา</t>
  </si>
  <si>
    <t xml:space="preserve">               ค่าธรรมเนียมอากรป่าไม้</t>
  </si>
  <si>
    <t xml:space="preserve">               ค่าปรับผู้กระทำผิดกฎจราจรทางบก</t>
  </si>
  <si>
    <t xml:space="preserve">               ค่าเช่าที่ดิน</t>
  </si>
  <si>
    <t xml:space="preserve">          รายได้จากทรัพย์สิน</t>
  </si>
  <si>
    <t xml:space="preserve">               ดอกเบี้ยเงินฝากธนาคาร</t>
  </si>
  <si>
    <t xml:space="preserve">          รายได้จากสาธารณูปโภคและการพาณิชย์</t>
  </si>
  <si>
    <t xml:space="preserve">               รายได้จากสาธารณูปโภคและการพาณิชย์</t>
  </si>
  <si>
    <t xml:space="preserve">          รายได้เบ็ดเตล็ด</t>
  </si>
  <si>
    <t xml:space="preserve">               ค่าขายแบบแปลน</t>
  </si>
  <si>
    <t xml:space="preserve">               รายได้เบ็ดเตล็ดอื่น ๆ</t>
  </si>
  <si>
    <t xml:space="preserve">          ภาษีจัดสรร</t>
  </si>
  <si>
    <t xml:space="preserve">               ภาษีมูลค่าเพิ่มตาม พรบ.</t>
  </si>
  <si>
    <t xml:space="preserve">               ภาษีมูลค่าเพิ่ม 1 ใน 9</t>
  </si>
  <si>
    <t xml:space="preserve">               ภาษีธุรกิจเฉพาะ</t>
  </si>
  <si>
    <t xml:space="preserve">               ภาษีสุรา</t>
  </si>
  <si>
    <t xml:space="preserve">               ภาษีสรรพสามิต</t>
  </si>
  <si>
    <t xml:space="preserve">               ค่าภาคหลวงแร่</t>
  </si>
  <si>
    <t xml:space="preserve">               ค่าภาคหลวงปิโตรเลียม</t>
  </si>
  <si>
    <t xml:space="preserve">               ค่าธรรมเนียมจดทะเบียนสิทธิและนิติกรรมที่ดิน</t>
  </si>
  <si>
    <t xml:space="preserve">               ภาษีจัดสรรอื่น ๆ</t>
  </si>
  <si>
    <t xml:space="preserve">               เงินอุดหนุนทั่วไป</t>
  </si>
  <si>
    <r>
      <t xml:space="preserve">          </t>
    </r>
    <r>
      <rPr>
        <b/>
        <sz val="13"/>
        <rFont val="Angsana New"/>
        <family val="1"/>
      </rPr>
      <t>ภาษีอากร</t>
    </r>
  </si>
  <si>
    <t xml:space="preserve">               รายได้คำขอฯ ใบอนุญาตน้ำบาดาล</t>
  </si>
  <si>
    <t>+</t>
  </si>
  <si>
    <t>สูงกว่า</t>
  </si>
  <si>
    <t>ต่ำกว่า</t>
  </si>
  <si>
    <t>รายรับ                                                           รายจ่าย</t>
  </si>
  <si>
    <t xml:space="preserve">          เงินเดือน </t>
  </si>
  <si>
    <t>งบรายรับ - รายจ่าย  อุดหนุนเฉพาะกิจ  ประจำปีงบประมาณ   2556</t>
  </si>
  <si>
    <t xml:space="preserve">          เงินอุดหนุนเฉพาะกิจ</t>
  </si>
  <si>
    <t xml:space="preserve">              เงินอุดหนุนเฉพาะกิจ - ศูนย์พัฒนาเด็กเล็ก</t>
  </si>
  <si>
    <t xml:space="preserve">              เงินอุดหนุนเฉพาะกิจ - เบี้ยยังชีพผู้สูงอายุ</t>
  </si>
  <si>
    <t xml:space="preserve">              เงินอุดหนุนเฉพาะกิจ - เบี้ยยังชีพคนพิการ</t>
  </si>
  <si>
    <t>รายจ่ายเงินอุดหนุนเฉพาะกิจ</t>
  </si>
  <si>
    <t>งบกลาง - เงินอุดหนุนเฉพาะกิจ</t>
  </si>
  <si>
    <t>เงินเดือนพนักงาน - เงินอุดหนุนเฉพาะกิจ</t>
  </si>
  <si>
    <t>ค่าจ้างชั่วคราว - เงินอุดหนุนเฉพาะกิจ</t>
  </si>
  <si>
    <t>ค่าตอบแทน - เงินอุดหนุนเฉพาะกิจ</t>
  </si>
  <si>
    <t>ค่าใช้สอย - เงินอุดหนุนเฉพาะกิจ</t>
  </si>
  <si>
    <t>ค่าวัสดุ - เงินอุดหนุนเฉพาะกิจ</t>
  </si>
  <si>
    <t>ค่าครุภัณฑ์ - เงินอุดหนุนเฉพาะกิจ</t>
  </si>
  <si>
    <t xml:space="preserve">                     เงินอุดหนุนเฉพาะกิจ-ศูนย์พัฒนาเด็กเล็ก</t>
  </si>
  <si>
    <t>ลูกหนี้รายได้อื่น ๆ</t>
  </si>
  <si>
    <t xml:space="preserve">                    รายจ่ายค้างจ่าย</t>
  </si>
  <si>
    <t>หมายเหตุ 1</t>
  </si>
  <si>
    <t>ประเภทของทรัพย์สิน</t>
  </si>
  <si>
    <t>ยกยอดมาจากงวดก่อน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</si>
  <si>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</si>
  <si>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</si>
  <si>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</si>
  <si>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</si>
  <si>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  อสังหาริมทรัพย์</t>
  </si>
  <si>
    <t>สังหาริมทรัพย์</t>
  </si>
  <si>
    <t>รับโอนจาก รพช.นศ.</t>
  </si>
  <si>
    <t>ณ วันที่  30  กันยายน  2556</t>
  </si>
  <si>
    <t xml:space="preserve">                     รายจ่ายค้างจ่าย</t>
  </si>
  <si>
    <t xml:space="preserve">              เงินอุดหนุนเฉพาะกิจ - โครงการแก้ไขปัญหายาเสพติด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</si>
</sst>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0.0"/>
    <numFmt numFmtId="189" formatCode="#,##0.00;[Red]#,##0.00"/>
  </numFmts>
  <fonts count="22">
    <font>
      <sz val="14"/>
      <name val="Cordia New"/>
      <charset val="222"/>
    </font>
    <font>
      <sz val="14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b/>
      <sz val="18"/>
      <name val="Angsana New"/>
      <family val="1"/>
    </font>
    <font>
      <b/>
      <sz val="14"/>
      <name val="Angsana New"/>
      <family val="1"/>
    </font>
    <font>
      <u/>
      <sz val="16"/>
      <name val="Angsana New"/>
      <family val="1"/>
    </font>
    <font>
      <u val="singleAccounting"/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b/>
      <sz val="13"/>
      <name val="Cordia New"/>
      <family val="2"/>
    </font>
    <font>
      <sz val="13"/>
      <name val="Angsana New"/>
      <family val="1"/>
    </font>
    <font>
      <b/>
      <u/>
      <sz val="13"/>
      <name val="Angsana New"/>
      <family val="1"/>
    </font>
    <font>
      <sz val="12"/>
      <name val="Cordia New"/>
      <family val="2"/>
    </font>
    <font>
      <sz val="15"/>
      <name val="Angsana New"/>
      <family val="1"/>
    </font>
    <font>
      <b/>
      <sz val="15"/>
      <name val="Angsana New"/>
      <family val="1"/>
    </font>
    <font>
      <b/>
      <u/>
      <sz val="16"/>
      <name val="Angsana New"/>
      <family val="1"/>
    </font>
    <font>
      <b/>
      <sz val="14"/>
      <name val="Cordia New"/>
      <family val="2"/>
    </font>
    <font>
      <sz val="16"/>
      <name val="Cordia New"/>
      <family val="2"/>
    </font>
    <font>
      <sz val="13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2">
    <xf numFmtId="0" fontId="0" fillId="0" borderId="0" xfId="0"/>
    <xf numFmtId="43" fontId="2" fillId="0" borderId="0" xfId="1" applyFont="1"/>
    <xf numFmtId="0" fontId="2" fillId="0" borderId="0" xfId="0" applyFont="1"/>
    <xf numFmtId="43" fontId="2" fillId="0" borderId="0" xfId="0" applyNumberFormat="1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187" fontId="2" fillId="0" borderId="6" xfId="1" applyNumberFormat="1" applyFont="1" applyBorder="1"/>
    <xf numFmtId="0" fontId="2" fillId="0" borderId="7" xfId="0" applyFont="1" applyBorder="1"/>
    <xf numFmtId="187" fontId="2" fillId="0" borderId="7" xfId="1" applyNumberFormat="1" applyFont="1" applyBorder="1"/>
    <xf numFmtId="187" fontId="3" fillId="0" borderId="2" xfId="1" applyNumberFormat="1" applyFont="1" applyBorder="1"/>
    <xf numFmtId="0" fontId="3" fillId="0" borderId="2" xfId="0" applyFont="1" applyBorder="1" applyAlignment="1">
      <alignment horizontal="left"/>
    </xf>
    <xf numFmtId="187" fontId="3" fillId="0" borderId="2" xfId="0" applyNumberFormat="1" applyFont="1" applyBorder="1"/>
    <xf numFmtId="0" fontId="3" fillId="0" borderId="2" xfId="0" applyFont="1" applyBorder="1"/>
    <xf numFmtId="0" fontId="7" fillId="0" borderId="0" xfId="0" applyFont="1"/>
    <xf numFmtId="43" fontId="8" fillId="0" borderId="0" xfId="1" applyFont="1"/>
    <xf numFmtId="43" fontId="2" fillId="0" borderId="4" xfId="0" applyNumberFormat="1" applyFont="1" applyBorder="1"/>
    <xf numFmtId="0" fontId="3" fillId="0" borderId="0" xfId="0" applyFont="1" applyAlignment="1">
      <alignment horizontal="right"/>
    </xf>
    <xf numFmtId="187" fontId="2" fillId="0" borderId="9" xfId="1" applyNumberFormat="1" applyFont="1" applyBorder="1"/>
    <xf numFmtId="0" fontId="9" fillId="0" borderId="0" xfId="0" applyFont="1"/>
    <xf numFmtId="0" fontId="12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0" xfId="0" applyFont="1"/>
    <xf numFmtId="43" fontId="10" fillId="0" borderId="0" xfId="1" applyFont="1"/>
    <xf numFmtId="43" fontId="15" fillId="0" borderId="0" xfId="1" applyFont="1"/>
    <xf numFmtId="0" fontId="14" fillId="0" borderId="5" xfId="0" applyFont="1" applyBorder="1"/>
    <xf numFmtId="0" fontId="13" fillId="0" borderId="5" xfId="0" applyFont="1" applyBorder="1"/>
    <xf numFmtId="0" fontId="13" fillId="0" borderId="6" xfId="0" applyFont="1" applyBorder="1"/>
    <xf numFmtId="43" fontId="10" fillId="0" borderId="6" xfId="1" applyFont="1" applyBorder="1"/>
    <xf numFmtId="0" fontId="13" fillId="0" borderId="9" xfId="0" applyFont="1" applyBorder="1"/>
    <xf numFmtId="43" fontId="10" fillId="0" borderId="9" xfId="1" applyFont="1" applyBorder="1"/>
    <xf numFmtId="0" fontId="11" fillId="0" borderId="10" xfId="0" applyFont="1" applyBorder="1" applyAlignment="1">
      <alignment horizontal="center"/>
    </xf>
    <xf numFmtId="43" fontId="10" fillId="0" borderId="2" xfId="1" applyFont="1" applyBorder="1"/>
    <xf numFmtId="0" fontId="14" fillId="0" borderId="11" xfId="0" applyFont="1" applyBorder="1"/>
    <xf numFmtId="43" fontId="10" fillId="0" borderId="11" xfId="1" applyFont="1" applyBorder="1"/>
    <xf numFmtId="43" fontId="10" fillId="0" borderId="12" xfId="1" applyFont="1" applyBorder="1"/>
    <xf numFmtId="43" fontId="10" fillId="0" borderId="0" xfId="1" applyFont="1" applyBorder="1"/>
    <xf numFmtId="0" fontId="16" fillId="0" borderId="0" xfId="0" applyFont="1"/>
    <xf numFmtId="0" fontId="2" fillId="0" borderId="0" xfId="0" applyFont="1" applyBorder="1"/>
    <xf numFmtId="0" fontId="6" fillId="0" borderId="0" xfId="0" applyFont="1" applyAlignment="1">
      <alignment horizontal="right"/>
    </xf>
    <xf numFmtId="43" fontId="9" fillId="0" borderId="0" xfId="0" applyNumberFormat="1" applyFont="1"/>
    <xf numFmtId="43" fontId="9" fillId="0" borderId="0" xfId="1" applyFont="1"/>
    <xf numFmtId="0" fontId="9" fillId="0" borderId="0" xfId="0" applyFont="1" applyBorder="1"/>
    <xf numFmtId="43" fontId="6" fillId="0" borderId="0" xfId="0" applyNumberFormat="1" applyFont="1"/>
    <xf numFmtId="0" fontId="3" fillId="0" borderId="6" xfId="0" applyFont="1" applyBorder="1"/>
    <xf numFmtId="187" fontId="2" fillId="0" borderId="6" xfId="1" applyNumberFormat="1" applyFont="1" applyBorder="1" applyAlignment="1">
      <alignment horizontal="left"/>
    </xf>
    <xf numFmtId="2" fontId="2" fillId="0" borderId="0" xfId="0" applyNumberFormat="1" applyFont="1"/>
    <xf numFmtId="0" fontId="3" fillId="0" borderId="11" xfId="0" applyFont="1" applyBorder="1"/>
    <xf numFmtId="0" fontId="2" fillId="0" borderId="11" xfId="0" applyFont="1" applyBorder="1"/>
    <xf numFmtId="43" fontId="10" fillId="0" borderId="22" xfId="1" applyFont="1" applyBorder="1"/>
    <xf numFmtId="43" fontId="10" fillId="0" borderId="23" xfId="1" applyFont="1" applyBorder="1"/>
    <xf numFmtId="43" fontId="10" fillId="0" borderId="15" xfId="1" applyFont="1" applyBorder="1"/>
    <xf numFmtId="43" fontId="15" fillId="0" borderId="0" xfId="1" applyFont="1" applyBorder="1"/>
    <xf numFmtId="0" fontId="3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4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3" fontId="2" fillId="0" borderId="2" xfId="0" applyNumberFormat="1" applyFont="1" applyBorder="1"/>
    <xf numFmtId="43" fontId="2" fillId="0" borderId="4" xfId="1" applyFont="1" applyBorder="1"/>
    <xf numFmtId="43" fontId="2" fillId="0" borderId="6" xfId="1" applyFont="1" applyBorder="1"/>
    <xf numFmtId="43" fontId="2" fillId="0" borderId="0" xfId="1" applyFont="1" applyBorder="1"/>
    <xf numFmtId="43" fontId="13" fillId="0" borderId="0" xfId="0" applyNumberFormat="1" applyFont="1"/>
    <xf numFmtId="0" fontId="13" fillId="0" borderId="1" xfId="0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2" fillId="0" borderId="24" xfId="1" applyFont="1" applyBorder="1"/>
    <xf numFmtId="43" fontId="3" fillId="0" borderId="24" xfId="1" applyFont="1" applyBorder="1"/>
    <xf numFmtId="0" fontId="2" fillId="0" borderId="8" xfId="0" applyFont="1" applyBorder="1"/>
    <xf numFmtId="43" fontId="2" fillId="0" borderId="26" xfId="1" applyFont="1" applyBorder="1"/>
    <xf numFmtId="43" fontId="2" fillId="0" borderId="1" xfId="1" applyFont="1" applyBorder="1"/>
    <xf numFmtId="43" fontId="2" fillId="0" borderId="15" xfId="1" applyFont="1" applyBorder="1"/>
    <xf numFmtId="43" fontId="2" fillId="0" borderId="11" xfId="1" applyFont="1" applyBorder="1"/>
    <xf numFmtId="43" fontId="3" fillId="0" borderId="25" xfId="1" applyFont="1" applyBorder="1" applyAlignment="1">
      <alignment horizontal="center"/>
    </xf>
    <xf numFmtId="43" fontId="2" fillId="0" borderId="9" xfId="1" applyFont="1" applyBorder="1"/>
    <xf numFmtId="43" fontId="2" fillId="0" borderId="10" xfId="1" applyFont="1" applyBorder="1"/>
    <xf numFmtId="43" fontId="2" fillId="0" borderId="5" xfId="1" applyFont="1" applyBorder="1"/>
    <xf numFmtId="187" fontId="2" fillId="0" borderId="5" xfId="1" applyNumberFormat="1" applyFont="1" applyBorder="1"/>
    <xf numFmtId="188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7" fontId="2" fillId="0" borderId="6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/>
    <xf numFmtId="0" fontId="3" fillId="0" borderId="8" xfId="0" applyFont="1" applyBorder="1" applyAlignment="1">
      <alignment horizontal="center"/>
    </xf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7" fontId="3" fillId="0" borderId="7" xfId="1" applyNumberFormat="1" applyFont="1" applyBorder="1" applyAlignment="1">
      <alignment horizontal="center"/>
    </xf>
    <xf numFmtId="0" fontId="0" fillId="0" borderId="9" xfId="0" applyBorder="1"/>
    <xf numFmtId="43" fontId="2" fillId="0" borderId="6" xfId="1" applyFont="1" applyBorder="1" applyAlignment="1">
      <alignment horizontal="left"/>
    </xf>
    <xf numFmtId="43" fontId="3" fillId="0" borderId="10" xfId="1" applyFont="1" applyBorder="1"/>
    <xf numFmtId="187" fontId="3" fillId="0" borderId="10" xfId="1" applyNumberFormat="1" applyFont="1" applyBorder="1"/>
    <xf numFmtId="0" fontId="19" fillId="0" borderId="10" xfId="0" applyFont="1" applyBorder="1" applyAlignment="1">
      <alignment horizontal="center"/>
    </xf>
    <xf numFmtId="0" fontId="2" fillId="0" borderId="2" xfId="0" applyFont="1" applyBorder="1"/>
    <xf numFmtId="187" fontId="2" fillId="0" borderId="2" xfId="0" applyNumberFormat="1" applyFont="1" applyBorder="1"/>
    <xf numFmtId="187" fontId="2" fillId="0" borderId="2" xfId="1" applyNumberFormat="1" applyFont="1" applyBorder="1"/>
    <xf numFmtId="14" fontId="2" fillId="0" borderId="6" xfId="0" applyNumberFormat="1" applyFont="1" applyBorder="1"/>
    <xf numFmtId="0" fontId="2" fillId="0" borderId="9" xfId="0" applyFont="1" applyBorder="1"/>
    <xf numFmtId="17" fontId="2" fillId="0" borderId="6" xfId="0" applyNumberFormat="1" applyFont="1" applyBorder="1"/>
    <xf numFmtId="187" fontId="2" fillId="0" borderId="11" xfId="1" applyNumberFormat="1" applyFont="1" applyBorder="1"/>
    <xf numFmtId="1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187" fontId="2" fillId="0" borderId="9" xfId="1" applyNumberFormat="1" applyFont="1" applyBorder="1" applyAlignment="1">
      <alignment horizontal="center"/>
    </xf>
    <xf numFmtId="43" fontId="10" fillId="0" borderId="1" xfId="1" applyFont="1" applyBorder="1"/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8" fillId="0" borderId="5" xfId="0" applyFont="1" applyBorder="1"/>
    <xf numFmtId="43" fontId="2" fillId="0" borderId="2" xfId="1" applyFont="1" applyBorder="1"/>
    <xf numFmtId="43" fontId="2" fillId="0" borderId="8" xfId="0" applyNumberFormat="1" applyFont="1" applyBorder="1"/>
    <xf numFmtId="43" fontId="2" fillId="0" borderId="6" xfId="0" applyNumberFormat="1" applyFont="1" applyBorder="1"/>
    <xf numFmtId="43" fontId="2" fillId="0" borderId="8" xfId="1" applyFont="1" applyBorder="1"/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20" xfId="1" applyFont="1" applyBorder="1"/>
    <xf numFmtId="187" fontId="2" fillId="0" borderId="0" xfId="0" applyNumberFormat="1" applyFont="1"/>
    <xf numFmtId="0" fontId="2" fillId="0" borderId="2" xfId="0" applyFont="1" applyBorder="1" applyAlignment="1">
      <alignment horizontal="center"/>
    </xf>
    <xf numFmtId="0" fontId="20" fillId="0" borderId="0" xfId="0" applyFont="1"/>
    <xf numFmtId="0" fontId="11" fillId="0" borderId="8" xfId="0" applyFont="1" applyBorder="1"/>
    <xf numFmtId="0" fontId="11" fillId="0" borderId="3" xfId="0" applyFont="1" applyBorder="1"/>
    <xf numFmtId="0" fontId="11" fillId="0" borderId="14" xfId="0" applyFont="1" applyBorder="1"/>
    <xf numFmtId="43" fontId="13" fillId="0" borderId="8" xfId="1" applyFont="1" applyBorder="1"/>
    <xf numFmtId="43" fontId="13" fillId="0" borderId="1" xfId="1" applyFont="1" applyBorder="1"/>
    <xf numFmtId="43" fontId="13" fillId="0" borderId="1" xfId="1" applyFont="1" applyBorder="1" applyAlignment="1">
      <alignment horizontal="center"/>
    </xf>
    <xf numFmtId="43" fontId="11" fillId="0" borderId="10" xfId="1" applyFont="1" applyBorder="1"/>
    <xf numFmtId="43" fontId="13" fillId="0" borderId="10" xfId="1" applyFont="1" applyBorder="1"/>
    <xf numFmtId="43" fontId="13" fillId="0" borderId="0" xfId="1" applyFont="1" applyBorder="1"/>
    <xf numFmtId="0" fontId="13" fillId="0" borderId="1" xfId="0" applyFont="1" applyBorder="1" applyAlignment="1">
      <alignment horizontal="center"/>
    </xf>
    <xf numFmtId="0" fontId="21" fillId="0" borderId="0" xfId="0" applyFont="1"/>
    <xf numFmtId="43" fontId="13" fillId="0" borderId="1" xfId="0" applyNumberFormat="1" applyFont="1" applyBorder="1"/>
    <xf numFmtId="0" fontId="13" fillId="0" borderId="3" xfId="0" applyFont="1" applyBorder="1"/>
    <xf numFmtId="43" fontId="11" fillId="0" borderId="3" xfId="1" applyFont="1" applyBorder="1"/>
    <xf numFmtId="43" fontId="11" fillId="0" borderId="0" xfId="1" applyFont="1" applyBorder="1"/>
    <xf numFmtId="43" fontId="11" fillId="0" borderId="0" xfId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43" fontId="13" fillId="0" borderId="3" xfId="1" applyFont="1" applyBorder="1"/>
    <xf numFmtId="43" fontId="13" fillId="0" borderId="3" xfId="1" applyFont="1" applyBorder="1" applyAlignment="1">
      <alignment horizontal="center"/>
    </xf>
    <xf numFmtId="43" fontId="11" fillId="0" borderId="2" xfId="1" applyFont="1" applyBorder="1"/>
    <xf numFmtId="43" fontId="11" fillId="3" borderId="1" xfId="1" applyFont="1" applyFill="1" applyBorder="1"/>
    <xf numFmtId="43" fontId="11" fillId="3" borderId="1" xfId="1" applyFont="1" applyFill="1" applyBorder="1" applyAlignment="1">
      <alignment horizontal="center"/>
    </xf>
    <xf numFmtId="0" fontId="11" fillId="0" borderId="24" xfId="0" applyFont="1" applyBorder="1"/>
    <xf numFmtId="43" fontId="13" fillId="0" borderId="6" xfId="1" applyFont="1" applyBorder="1"/>
    <xf numFmtId="0" fontId="13" fillId="0" borderId="24" xfId="0" applyFont="1" applyBorder="1"/>
    <xf numFmtId="43" fontId="13" fillId="0" borderId="6" xfId="1" applyFont="1" applyBorder="1" applyAlignment="1">
      <alignment horizontal="center"/>
    </xf>
    <xf numFmtId="43" fontId="13" fillId="0" borderId="9" xfId="1" applyFont="1" applyBorder="1"/>
    <xf numFmtId="43" fontId="13" fillId="0" borderId="11" xfId="1" applyFont="1" applyBorder="1"/>
    <xf numFmtId="43" fontId="13" fillId="0" borderId="11" xfId="1" applyFont="1" applyBorder="1" applyAlignment="1">
      <alignment horizontal="center"/>
    </xf>
    <xf numFmtId="43" fontId="11" fillId="2" borderId="10" xfId="1" applyFont="1" applyFill="1" applyBorder="1"/>
    <xf numFmtId="43" fontId="11" fillId="2" borderId="10" xfId="1" applyFont="1" applyFill="1" applyBorder="1" applyAlignment="1">
      <alignment horizontal="center"/>
    </xf>
    <xf numFmtId="43" fontId="13" fillId="0" borderId="9" xfId="1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0" fontId="13" fillId="0" borderId="7" xfId="0" applyFont="1" applyBorder="1"/>
    <xf numFmtId="0" fontId="13" fillId="0" borderId="25" xfId="0" applyFont="1" applyBorder="1"/>
    <xf numFmtId="43" fontId="11" fillId="3" borderId="6" xfId="1" applyFont="1" applyFill="1" applyBorder="1"/>
    <xf numFmtId="43" fontId="11" fillId="3" borderId="6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1" fillId="0" borderId="3" xfId="0" applyFont="1" applyBorder="1"/>
    <xf numFmtId="0" fontId="21" fillId="0" borderId="6" xfId="0" applyFont="1" applyBorder="1"/>
    <xf numFmtId="43" fontId="13" fillId="3" borderId="6" xfId="1" applyFont="1" applyFill="1" applyBorder="1"/>
    <xf numFmtId="43" fontId="13" fillId="0" borderId="8" xfId="0" applyNumberFormat="1" applyFont="1" applyBorder="1"/>
    <xf numFmtId="189" fontId="13" fillId="0" borderId="6" xfId="1" applyNumberFormat="1" applyFont="1" applyBorder="1"/>
    <xf numFmtId="189" fontId="11" fillId="0" borderId="10" xfId="1" applyNumberFormat="1" applyFont="1" applyBorder="1"/>
    <xf numFmtId="189" fontId="11" fillId="2" borderId="10" xfId="1" applyNumberFormat="1" applyFont="1" applyFill="1" applyBorder="1"/>
    <xf numFmtId="189" fontId="13" fillId="0" borderId="11" xfId="1" applyNumberFormat="1" applyFont="1" applyBorder="1"/>
    <xf numFmtId="189" fontId="13" fillId="0" borderId="9" xfId="1" applyNumberFormat="1" applyFont="1" applyBorder="1"/>
    <xf numFmtId="189" fontId="13" fillId="0" borderId="1" xfId="1" applyNumberFormat="1" applyFont="1" applyBorder="1"/>
    <xf numFmtId="189" fontId="11" fillId="0" borderId="3" xfId="1" applyNumberFormat="1" applyFont="1" applyBorder="1"/>
    <xf numFmtId="43" fontId="13" fillId="3" borderId="1" xfId="1" applyFont="1" applyFill="1" applyBorder="1"/>
    <xf numFmtId="189" fontId="11" fillId="3" borderId="3" xfId="1" applyNumberFormat="1" applyFont="1" applyFill="1" applyBorder="1"/>
    <xf numFmtId="189" fontId="13" fillId="3" borderId="8" xfId="1" applyNumberFormat="1" applyFont="1" applyFill="1" applyBorder="1"/>
    <xf numFmtId="189" fontId="13" fillId="3" borderId="6" xfId="1" applyNumberFormat="1" applyFont="1" applyFill="1" applyBorder="1"/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/>
    </xf>
    <xf numFmtId="43" fontId="13" fillId="0" borderId="0" xfId="0" applyNumberFormat="1" applyFont="1" applyBorder="1"/>
    <xf numFmtId="0" fontId="13" fillId="0" borderId="1" xfId="0" applyFont="1" applyBorder="1" applyAlignment="1">
      <alignment shrinkToFit="1"/>
    </xf>
    <xf numFmtId="0" fontId="13" fillId="0" borderId="3" xfId="0" applyFont="1" applyBorder="1" applyAlignment="1">
      <alignment horizontal="center"/>
    </xf>
    <xf numFmtId="43" fontId="13" fillId="0" borderId="2" xfId="0" applyNumberFormat="1" applyFont="1" applyBorder="1"/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89" fontId="13" fillId="0" borderId="3" xfId="1" applyNumberFormat="1" applyFont="1" applyBorder="1"/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5" xfId="0" applyFont="1" applyBorder="1"/>
    <xf numFmtId="0" fontId="16" fillId="0" borderId="5" xfId="0" applyFont="1" applyBorder="1"/>
    <xf numFmtId="43" fontId="16" fillId="0" borderId="6" xfId="1" applyFont="1" applyBorder="1"/>
    <xf numFmtId="43" fontId="16" fillId="0" borderId="6" xfId="1" applyFont="1" applyBorder="1" applyAlignment="1">
      <alignment horizontal="left"/>
    </xf>
    <xf numFmtId="43" fontId="16" fillId="0" borderId="0" xfId="1" applyFont="1"/>
    <xf numFmtId="43" fontId="17" fillId="0" borderId="6" xfId="1" applyFont="1" applyBorder="1"/>
    <xf numFmtId="43" fontId="16" fillId="0" borderId="7" xfId="1" applyFont="1" applyBorder="1"/>
    <xf numFmtId="43" fontId="16" fillId="0" borderId="9" xfId="1" applyFont="1" applyBorder="1"/>
    <xf numFmtId="43" fontId="16" fillId="0" borderId="7" xfId="1" applyFont="1" applyBorder="1" applyAlignment="1">
      <alignment horizontal="left"/>
    </xf>
    <xf numFmtId="43" fontId="16" fillId="0" borderId="2" xfId="1" applyFont="1" applyBorder="1"/>
    <xf numFmtId="43" fontId="0" fillId="0" borderId="0" xfId="1" applyFont="1"/>
    <xf numFmtId="43" fontId="2" fillId="0" borderId="28" xfId="1" applyFont="1" applyBorder="1"/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43" fontId="18" fillId="0" borderId="0" xfId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609598</xdr:colOff>
      <xdr:row>41</xdr:row>
      <xdr:rowOff>28576</xdr:rowOff>
    </xdr:from>
    <xdr:to>
      <xdr:col>3</xdr:col>
      <xdr:colOff>1200150</xdr:colOff>
      <xdr:row>44</xdr:row>
      <xdr:rowOff>276225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790948" y="9839326"/>
          <a:ext cx="2619377" cy="1076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marL="0" indent="0" algn="ctr" rtl="0"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     </a:t>
          </a: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ตรวจสอบแล้วถูกต้อง</a:t>
          </a:r>
        </a:p>
        <a:p>
          <a:pPr marL="0" indent="0" algn="ctr" rtl="0">
            <a:defRPr sz="1000"/>
          </a:pPr>
          <a:endParaRPr lang="th-TH" sz="1300" b="0" i="0" strike="noStrike">
            <a:solidFill>
              <a:srgbClr val="000000"/>
            </a:solidFill>
            <a:latin typeface="Angsana New" pitchFamily="18" charset="-34"/>
            <a:ea typeface="+mn-ea"/>
            <a:cs typeface="Angsana New" pitchFamily="18" charset="-34"/>
          </a:endParaRPr>
        </a:p>
        <a:p>
          <a:pPr marL="0" indent="0" algn="ctr" rtl="0"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     (นางจิตรา</a:t>
          </a:r>
          <a:r>
            <a:rPr lang="th-TH" sz="1300" b="0" i="0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  ศรีพิบูลย์</a:t>
          </a: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)</a:t>
          </a:r>
        </a:p>
        <a:p>
          <a:pPr marL="0" indent="0"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   </a:t>
          </a: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   นายกองค์การบริหารส่วนตำบลท้ายสำเภา</a:t>
          </a:r>
        </a:p>
      </xdr:txBody>
    </xdr:sp>
    <xdr:clientData/>
  </xdr:twoCellAnchor>
  <xdr:twoCellAnchor>
    <xdr:from>
      <xdr:col>0</xdr:col>
      <xdr:colOff>114300</xdr:colOff>
      <xdr:row>41</xdr:row>
      <xdr:rowOff>28572</xdr:rowOff>
    </xdr:from>
    <xdr:to>
      <xdr:col>0</xdr:col>
      <xdr:colOff>1657350</xdr:colOff>
      <xdr:row>44</xdr:row>
      <xdr:rowOff>238124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14300" y="9839322"/>
          <a:ext cx="1543050" cy="10382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ctr" rtl="0"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ตรวจสอบแล้วถูกต้อง</a:t>
          </a:r>
          <a:endParaRPr lang="en-US" sz="13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endParaRPr lang="en-US" sz="13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 </a:t>
          </a:r>
          <a:r>
            <a:rPr lang="en-US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</a:t>
          </a: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(นางสาววัฒนะ</a:t>
          </a:r>
          <a:r>
            <a:rPr lang="th-TH" sz="1300" b="0" i="0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พิทักษ์</a:t>
          </a: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)</a:t>
          </a:r>
          <a:endParaRPr lang="en-US" sz="13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   </a:t>
          </a:r>
          <a:r>
            <a:rPr lang="en-US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</a:t>
          </a: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ผู้อำนวยการกองคลัง</a:t>
          </a:r>
        </a:p>
        <a:p>
          <a:pPr algn="l" rtl="0">
            <a:spcBef>
              <a:spcPts val="600"/>
            </a:spcBef>
            <a:spcAft>
              <a:spcPts val="600"/>
            </a:spcAft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     </a:t>
          </a:r>
        </a:p>
      </xdr:txBody>
    </xdr:sp>
    <xdr:clientData/>
  </xdr:twoCellAnchor>
  <xdr:twoCellAnchor>
    <xdr:from>
      <xdr:col>0</xdr:col>
      <xdr:colOff>1857373</xdr:colOff>
      <xdr:row>41</xdr:row>
      <xdr:rowOff>19050</xdr:rowOff>
    </xdr:from>
    <xdr:to>
      <xdr:col>1</xdr:col>
      <xdr:colOff>561974</xdr:colOff>
      <xdr:row>44</xdr:row>
      <xdr:rowOff>266700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857373" y="9829800"/>
          <a:ext cx="1885951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ctr" rtl="0"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 ตรวจสอบแล้วถูกต้อง</a:t>
          </a:r>
          <a:endParaRPr lang="en-US" sz="13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ctr" rtl="0">
            <a:defRPr sz="1000"/>
          </a:pPr>
          <a:endParaRPr lang="th-TH" sz="13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ctr" rtl="0"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(นายสิระเชษฐ  จูงศิริ)</a:t>
          </a:r>
        </a:p>
        <a:p>
          <a:pPr algn="ctr" rtl="0"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ปลัดองค์การบริหารส่วนตำบล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41</xdr:row>
      <xdr:rowOff>47624</xdr:rowOff>
    </xdr:from>
    <xdr:to>
      <xdr:col>3</xdr:col>
      <xdr:colOff>990600</xdr:colOff>
      <xdr:row>44</xdr:row>
      <xdr:rowOff>171450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867149" y="9801224"/>
          <a:ext cx="2333626" cy="1019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marL="0" indent="0" algn="ctr" rtl="0"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 </a:t>
          </a: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ตรวจสอบแล้วถูกต้อง</a:t>
          </a:r>
        </a:p>
        <a:p>
          <a:pPr marL="0" indent="0" algn="ctr" rtl="0">
            <a:defRPr sz="1000"/>
          </a:pPr>
          <a:endParaRPr lang="th-TH" sz="1300" b="0" i="0" strike="noStrike">
            <a:solidFill>
              <a:srgbClr val="000000"/>
            </a:solidFill>
            <a:latin typeface="Angsana New" pitchFamily="18" charset="-34"/>
            <a:ea typeface="+mn-ea"/>
            <a:cs typeface="Angsana New" pitchFamily="18" charset="-34"/>
          </a:endParaRPr>
        </a:p>
        <a:p>
          <a:pPr marL="0" indent="0" algn="ctr" rtl="0"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     (นางจิตรา</a:t>
          </a:r>
          <a:r>
            <a:rPr lang="th-TH" sz="1300" b="0" i="0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  ศรีพิบูลย์</a:t>
          </a: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)</a:t>
          </a:r>
        </a:p>
        <a:p>
          <a:pPr marL="0" indent="0"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   </a:t>
          </a: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   นายกองค์การบริหารส่วนตำบลท้ายสำเภา</a:t>
          </a:r>
        </a:p>
      </xdr:txBody>
    </xdr:sp>
    <xdr:clientData/>
  </xdr:twoCellAnchor>
  <xdr:twoCellAnchor>
    <xdr:from>
      <xdr:col>0</xdr:col>
      <xdr:colOff>114300</xdr:colOff>
      <xdr:row>41</xdr:row>
      <xdr:rowOff>66672</xdr:rowOff>
    </xdr:from>
    <xdr:to>
      <xdr:col>0</xdr:col>
      <xdr:colOff>1657350</xdr:colOff>
      <xdr:row>44</xdr:row>
      <xdr:rowOff>209549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14300" y="9820272"/>
          <a:ext cx="1543050" cy="10382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ctr" rtl="0"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ตรวจสอบแล้วถูกต้อง</a:t>
          </a:r>
          <a:endParaRPr lang="en-US" sz="13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endParaRPr lang="en-US" sz="13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 (นางสาววัฒนะ</a:t>
          </a:r>
          <a:r>
            <a:rPr lang="th-TH" sz="1300" b="0" i="0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พิทักษ์</a:t>
          </a: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)</a:t>
          </a:r>
          <a:endParaRPr lang="en-US" sz="13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   ผู้อำนวยการกองคลัง</a:t>
          </a:r>
        </a:p>
        <a:p>
          <a:pPr algn="l" rtl="0">
            <a:spcBef>
              <a:spcPts val="600"/>
            </a:spcBef>
            <a:spcAft>
              <a:spcPts val="600"/>
            </a:spcAft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     </a:t>
          </a:r>
        </a:p>
      </xdr:txBody>
    </xdr:sp>
    <xdr:clientData/>
  </xdr:twoCellAnchor>
  <xdr:twoCellAnchor>
    <xdr:from>
      <xdr:col>0</xdr:col>
      <xdr:colOff>1857373</xdr:colOff>
      <xdr:row>41</xdr:row>
      <xdr:rowOff>57150</xdr:rowOff>
    </xdr:from>
    <xdr:to>
      <xdr:col>1</xdr:col>
      <xdr:colOff>561974</xdr:colOff>
      <xdr:row>44</xdr:row>
      <xdr:rowOff>190500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857373" y="9810750"/>
          <a:ext cx="1885951" cy="1028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ctr" rtl="0"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 ตรวจสอบแล้วถูกต้อง</a:t>
          </a:r>
          <a:endParaRPr lang="en-US" sz="13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ctr" rtl="0">
            <a:defRPr sz="1000"/>
          </a:pPr>
          <a:endParaRPr lang="th-TH" sz="13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ctr" rtl="0"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(นายสิระเชษฐ  จูงศิริ)</a:t>
          </a:r>
        </a:p>
        <a:p>
          <a:pPr algn="ctr" rtl="0">
            <a:defRPr sz="1000"/>
          </a:pPr>
          <a:r>
            <a:rPr lang="th-TH" sz="13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ปลัดองค์การบริหารส่วนตำบล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23</xdr:row>
      <xdr:rowOff>19048</xdr:rowOff>
    </xdr:from>
    <xdr:to>
      <xdr:col>3</xdr:col>
      <xdr:colOff>1343025</xdr:colOff>
      <xdr:row>28</xdr:row>
      <xdr:rowOff>171450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857625" y="6867523"/>
          <a:ext cx="2695575" cy="16287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marL="0" indent="0"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 </a:t>
          </a:r>
          <a:r>
            <a:rPr lang="th-TH" sz="16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ตรวจสอบแล้วถูกต้อง</a:t>
          </a:r>
        </a:p>
        <a:p>
          <a:pPr marL="0" indent="0" algn="ctr" rtl="0">
            <a:defRPr sz="1000"/>
          </a:pPr>
          <a:endParaRPr lang="th-TH" sz="1600" b="0" i="0" strike="noStrike">
            <a:solidFill>
              <a:srgbClr val="000000"/>
            </a:solidFill>
            <a:latin typeface="Angsana New" pitchFamily="18" charset="-34"/>
            <a:ea typeface="+mn-ea"/>
            <a:cs typeface="Angsana New" pitchFamily="18" charset="-34"/>
          </a:endParaRPr>
        </a:p>
        <a:p>
          <a:pPr marL="0" indent="0"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     (นางจิตรา</a:t>
          </a:r>
          <a:r>
            <a:rPr lang="th-TH" sz="1600" b="0" i="0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  ศรีพิบูลย์</a:t>
          </a:r>
          <a:r>
            <a:rPr lang="th-TH" sz="16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)</a:t>
          </a:r>
        </a:p>
        <a:p>
          <a:pPr marL="0" indent="0" algn="ctr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   </a:t>
          </a:r>
          <a:r>
            <a:rPr lang="th-TH" sz="1600" b="0" i="0" strike="noStrike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   นายกองค์การบริหารส่วนตำบลท้ายสำเภา</a:t>
          </a:r>
        </a:p>
      </xdr:txBody>
    </xdr:sp>
    <xdr:clientData/>
  </xdr:twoCellAnchor>
  <xdr:twoCellAnchor>
    <xdr:from>
      <xdr:col>0</xdr:col>
      <xdr:colOff>114299</xdr:colOff>
      <xdr:row>23</xdr:row>
      <xdr:rowOff>9522</xdr:rowOff>
    </xdr:from>
    <xdr:to>
      <xdr:col>0</xdr:col>
      <xdr:colOff>1857374</xdr:colOff>
      <xdr:row>28</xdr:row>
      <xdr:rowOff>47625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14299" y="6857997"/>
          <a:ext cx="1743075" cy="15144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    ตรวจสอบแล้วถูกต้อง</a:t>
          </a:r>
          <a:endParaRPr lang="en-US" sz="16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ctr" rtl="0">
            <a:spcBef>
              <a:spcPts val="0"/>
            </a:spcBef>
            <a:spcAft>
              <a:spcPts val="0"/>
            </a:spcAft>
            <a:defRPr sz="1000"/>
          </a:pPr>
          <a:endParaRPr lang="en-US" sz="16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ctr" rtl="0">
            <a:spcBef>
              <a:spcPts val="0"/>
            </a:spcBef>
            <a:spcAft>
              <a:spcPts val="0"/>
            </a:spcAft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 (นางสาววัฒนะ</a:t>
          </a:r>
          <a:r>
            <a:rPr lang="th-TH" sz="1600" b="0" i="0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พิทักษ์</a:t>
          </a:r>
          <a:r>
            <a:rPr lang="th-TH" sz="16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)</a:t>
          </a:r>
          <a:endParaRPr lang="en-US" sz="16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ctr" rtl="0">
            <a:spcBef>
              <a:spcPts val="0"/>
            </a:spcBef>
            <a:spcAft>
              <a:spcPts val="0"/>
            </a:spcAft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   ผู้อำนวยการกองคลัง</a:t>
          </a:r>
        </a:p>
        <a:p>
          <a:pPr algn="l" rtl="0">
            <a:spcBef>
              <a:spcPts val="600"/>
            </a:spcBef>
            <a:spcAft>
              <a:spcPts val="600"/>
            </a:spcAft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     </a:t>
          </a:r>
        </a:p>
      </xdr:txBody>
    </xdr:sp>
    <xdr:clientData/>
  </xdr:twoCellAnchor>
  <xdr:twoCellAnchor>
    <xdr:from>
      <xdr:col>0</xdr:col>
      <xdr:colOff>2009773</xdr:colOff>
      <xdr:row>23</xdr:row>
      <xdr:rowOff>9525</xdr:rowOff>
    </xdr:from>
    <xdr:to>
      <xdr:col>2</xdr:col>
      <xdr:colOff>161925</xdr:colOff>
      <xdr:row>27</xdr:row>
      <xdr:rowOff>228600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009773" y="6858000"/>
          <a:ext cx="1943102" cy="1400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 ตรวจสอบแล้วถูกต้อง</a:t>
          </a:r>
          <a:endParaRPr lang="en-US" sz="16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ctr" rtl="0">
            <a:defRPr sz="1000"/>
          </a:pPr>
          <a:endParaRPr lang="th-TH" sz="1600" b="0" i="0" strike="noStrike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  (นายสิระเชษฐ  จูงศิริ)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ปลัดองค์การบริหารส่วนตำบล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209550</xdr:rowOff>
    </xdr:from>
    <xdr:to>
      <xdr:col>0</xdr:col>
      <xdr:colOff>1809750</xdr:colOff>
      <xdr:row>72</xdr:row>
      <xdr:rowOff>38100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0" y="17192625"/>
          <a:ext cx="1809750" cy="1162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(ลงชื่อ)..................................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(นางสาววัฒนะ</a:t>
          </a:r>
          <a:r>
            <a:rPr lang="th-TH" sz="1600" b="0" i="0" strike="noStrike" baseline="0">
              <a:solidFill>
                <a:srgbClr val="000000"/>
              </a:solidFill>
              <a:latin typeface="Angsana New"/>
              <a:cs typeface="Angsana New"/>
            </a:rPr>
            <a:t>  พิทักษ์</a:t>
          </a: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)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ผู้อำนวยการกองคลัง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0</xdr:col>
      <xdr:colOff>1904999</xdr:colOff>
      <xdr:row>67</xdr:row>
      <xdr:rowOff>219074</xdr:rowOff>
    </xdr:from>
    <xdr:to>
      <xdr:col>1</xdr:col>
      <xdr:colOff>857250</xdr:colOff>
      <xdr:row>71</xdr:row>
      <xdr:rowOff>171449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904999" y="17202149"/>
          <a:ext cx="2295526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(ลงชื่อ)...................................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   (นายสิระเชษฐ  จูงศิริ)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ปลัดองค์การบริหารส่วนตำบลท้ายสำเภา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0</xdr:colOff>
      <xdr:row>67</xdr:row>
      <xdr:rowOff>219075</xdr:rowOff>
    </xdr:from>
    <xdr:to>
      <xdr:col>4</xdr:col>
      <xdr:colOff>1009649</xdr:colOff>
      <xdr:row>72</xdr:row>
      <xdr:rowOff>76200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4391025" y="17202150"/>
          <a:ext cx="2419349" cy="1190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(ลงชื่อ)...................................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(นางจิตรา</a:t>
          </a:r>
          <a:r>
            <a:rPr lang="th-TH" sz="1600" b="0" i="0" strike="noStrike" baseline="0">
              <a:solidFill>
                <a:srgbClr val="000000"/>
              </a:solidFill>
              <a:latin typeface="Angsana New"/>
              <a:cs typeface="Angsana New"/>
            </a:rPr>
            <a:t>  ศรีพิบูลย์)</a:t>
          </a:r>
          <a:endParaRPr lang="th-TH" sz="1600" b="0" i="0" strike="noStrike">
            <a:solidFill>
              <a:srgbClr val="000000"/>
            </a:solidFill>
            <a:latin typeface="Angsana New"/>
            <a:cs typeface="Angsana New"/>
          </a:endParaRP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นายกองค์การบริหารส่วนตำบลท้ายสำเภา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0</xdr:col>
      <xdr:colOff>28575</xdr:colOff>
      <xdr:row>118</xdr:row>
      <xdr:rowOff>133350</xdr:rowOff>
    </xdr:from>
    <xdr:to>
      <xdr:col>0</xdr:col>
      <xdr:colOff>1838325</xdr:colOff>
      <xdr:row>122</xdr:row>
      <xdr:rowOff>238125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575" y="31108650"/>
          <a:ext cx="18097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(ลงชื่อ)...................................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(นางสาววัฒนะ</a:t>
          </a:r>
          <a:r>
            <a:rPr lang="th-TH" sz="1600" b="0" i="0" strike="noStrike" baseline="0">
              <a:solidFill>
                <a:srgbClr val="000000"/>
              </a:solidFill>
              <a:latin typeface="Angsana New"/>
              <a:cs typeface="Angsana New"/>
            </a:rPr>
            <a:t>  พิทักษ์</a:t>
          </a: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)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ผู้อำนวยการกองคลัง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0</xdr:col>
      <xdr:colOff>1904999</xdr:colOff>
      <xdr:row>118</xdr:row>
      <xdr:rowOff>180974</xdr:rowOff>
    </xdr:from>
    <xdr:to>
      <xdr:col>1</xdr:col>
      <xdr:colOff>857250</xdr:colOff>
      <xdr:row>122</xdr:row>
      <xdr:rowOff>133349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904999" y="31156274"/>
          <a:ext cx="2295526" cy="1057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(ลงชื่อ)...................................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   (นายสิระเชษฐ  จูงศิริ)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ปลัดองค์การบริหารส่วนตำบลท้ายสำเภา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0</xdr:colOff>
      <xdr:row>118</xdr:row>
      <xdr:rowOff>161925</xdr:rowOff>
    </xdr:from>
    <xdr:to>
      <xdr:col>4</xdr:col>
      <xdr:colOff>1009649</xdr:colOff>
      <xdr:row>122</xdr:row>
      <xdr:rowOff>228600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391025" y="31137225"/>
          <a:ext cx="2419349" cy="1171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(ลงชื่อ)...................................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(นางจิตรา</a:t>
          </a:r>
          <a:r>
            <a:rPr lang="th-TH" sz="1600" b="0" i="0" strike="noStrike" baseline="0">
              <a:solidFill>
                <a:srgbClr val="000000"/>
              </a:solidFill>
              <a:latin typeface="Angsana New"/>
              <a:cs typeface="Angsana New"/>
            </a:rPr>
            <a:t>  ศรีพิบูลย์)</a:t>
          </a:r>
          <a:endParaRPr lang="th-TH" sz="1600" b="0" i="0" strike="noStrike">
            <a:solidFill>
              <a:srgbClr val="000000"/>
            </a:solidFill>
            <a:latin typeface="Angsana New"/>
            <a:cs typeface="Angsana New"/>
          </a:endParaRP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นายกองค์การบริหารส่วนตำบลท้ายสำเภา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76201</xdr:rowOff>
    </xdr:from>
    <xdr:to>
      <xdr:col>0</xdr:col>
      <xdr:colOff>1924050</xdr:colOff>
      <xdr:row>25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6067426"/>
          <a:ext cx="1924050" cy="1047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(นางสาววัฒนะ  พิทักษ์)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ผู้อำนวยการกองคลัง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0</xdr:col>
      <xdr:colOff>1895475</xdr:colOff>
      <xdr:row>22</xdr:row>
      <xdr:rowOff>76200</xdr:rowOff>
    </xdr:from>
    <xdr:to>
      <xdr:col>0</xdr:col>
      <xdr:colOff>3819525</xdr:colOff>
      <xdr:row>25</xdr:row>
      <xdr:rowOff>238124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95475" y="6638925"/>
          <a:ext cx="1924050" cy="1047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(นายสิระเชษฐ  จูงศิริ)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ปลัดองค์การบริหารส่วนตำบล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0</xdr:col>
      <xdr:colOff>3857625</xdr:colOff>
      <xdr:row>22</xdr:row>
      <xdr:rowOff>66675</xdr:rowOff>
    </xdr:from>
    <xdr:to>
      <xdr:col>1</xdr:col>
      <xdr:colOff>1228725</xdr:colOff>
      <xdr:row>25</xdr:row>
      <xdr:rowOff>228599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57625" y="6629400"/>
          <a:ext cx="2324100" cy="1047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(นางจิตรา  ศรีพิบูลย์)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นายกองค์การบริหารส่วนตำบลท้ายสำเภา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0</xdr:col>
      <xdr:colOff>1924050</xdr:colOff>
      <xdr:row>32</xdr:row>
      <xdr:rowOff>161924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8582025"/>
          <a:ext cx="1924050" cy="1047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(นางสาววัฒนะ  พิทักษ์)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ผู้อำนวยการกองคลัง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0</xdr:col>
      <xdr:colOff>2228850</xdr:colOff>
      <xdr:row>29</xdr:row>
      <xdr:rowOff>0</xdr:rowOff>
    </xdr:from>
    <xdr:to>
      <xdr:col>2</xdr:col>
      <xdr:colOff>19050</xdr:colOff>
      <xdr:row>32</xdr:row>
      <xdr:rowOff>161924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28850" y="8582025"/>
          <a:ext cx="1924050" cy="1047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(นายสิระเชษฐ  จูงศิริ)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ปลัดองค์การบริหารส่วนตำบล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2</xdr:col>
      <xdr:colOff>171450</xdr:colOff>
      <xdr:row>29</xdr:row>
      <xdr:rowOff>9525</xdr:rowOff>
    </xdr:from>
    <xdr:to>
      <xdr:col>3</xdr:col>
      <xdr:colOff>685800</xdr:colOff>
      <xdr:row>32</xdr:row>
      <xdr:rowOff>171449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5300" y="8591550"/>
          <a:ext cx="2324100" cy="1047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(นางจิตรา  ศรีพิบูลย์)</a:t>
          </a:r>
        </a:p>
        <a:p>
          <a:pPr algn="ctr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นายกองค์การบริหารส่วนตำบลท้ายสำเภา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24</xdr:row>
      <xdr:rowOff>38100</xdr:rowOff>
    </xdr:from>
    <xdr:to>
      <xdr:col>1</xdr:col>
      <xdr:colOff>1066800</xdr:colOff>
      <xdr:row>27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0525" y="6581775"/>
          <a:ext cx="271462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ลงชื่อ.................................................................</a:t>
          </a:r>
        </a:p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 New"/>
              <a:cs typeface="Angsana New"/>
            </a:rPr>
            <a:t>(นางสาววัฒนะ  พิทักษ์)</a:t>
          </a:r>
        </a:p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 New"/>
              <a:cs typeface="Angsana New"/>
            </a:rPr>
            <a:t>ผู้อำนวยการกองคลัง</a:t>
          </a:r>
        </a:p>
        <a:p>
          <a:pPr algn="ctr" rtl="0">
            <a:defRPr sz="1000"/>
          </a:pPr>
          <a:endParaRPr lang="th-TH" sz="1500" b="0" i="0" strike="noStrike">
            <a:solidFill>
              <a:srgbClr val="000000"/>
            </a:solidFill>
            <a:latin typeface="Angsana New"/>
            <a:cs typeface="Angsana New"/>
          </a:endParaRPr>
        </a:p>
      </xdr:txBody>
    </xdr:sp>
    <xdr:clientData/>
  </xdr:twoCellAnchor>
  <xdr:twoCellAnchor>
    <xdr:from>
      <xdr:col>2</xdr:col>
      <xdr:colOff>381000</xdr:colOff>
      <xdr:row>24</xdr:row>
      <xdr:rowOff>57150</xdr:rowOff>
    </xdr:from>
    <xdr:to>
      <xdr:col>4</xdr:col>
      <xdr:colOff>790575</xdr:colOff>
      <xdr:row>27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90950" y="6600825"/>
          <a:ext cx="260985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ลงชื่อ.................................................................</a:t>
          </a:r>
        </a:p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 New"/>
              <a:cs typeface="Angsana New"/>
            </a:rPr>
            <a:t>(นายสิระเชษฐ  จูงศิริ)</a:t>
          </a:r>
        </a:p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 New"/>
              <a:cs typeface="Angsana New"/>
            </a:rPr>
            <a:t>ปลัดองค์การบริหารส่วนตำบลท้ายสำเภา</a:t>
          </a:r>
        </a:p>
        <a:p>
          <a:pPr algn="ctr" rtl="0">
            <a:defRPr sz="1000"/>
          </a:pPr>
          <a:endParaRPr lang="th-TH" sz="1500" b="0" i="0" strike="noStrike">
            <a:solidFill>
              <a:srgbClr val="000000"/>
            </a:solidFill>
            <a:latin typeface="Angsana New"/>
            <a:cs typeface="Angsana New"/>
          </a:endParaRPr>
        </a:p>
      </xdr:txBody>
    </xdr:sp>
    <xdr:clientData/>
  </xdr:twoCellAnchor>
  <xdr:twoCellAnchor>
    <xdr:from>
      <xdr:col>5</xdr:col>
      <xdr:colOff>57150</xdr:colOff>
      <xdr:row>24</xdr:row>
      <xdr:rowOff>19051</xdr:rowOff>
    </xdr:from>
    <xdr:to>
      <xdr:col>6</xdr:col>
      <xdr:colOff>828675</xdr:colOff>
      <xdr:row>27</xdr:row>
      <xdr:rowOff>209551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972300" y="6562726"/>
          <a:ext cx="2695575" cy="1028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ลงชื่อ.................................................................</a:t>
          </a:r>
        </a:p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 New"/>
              <a:cs typeface="Angsana New"/>
            </a:rPr>
            <a:t>(นางจิตรา  ศรีพิบูลย์)</a:t>
          </a:r>
        </a:p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 New"/>
              <a:cs typeface="Angsana New"/>
            </a:rPr>
            <a:t>นายกองค์การบริหารส่วนตำบลท้ายสำเภา</a:t>
          </a:r>
        </a:p>
        <a:p>
          <a:pPr algn="ctr" rtl="0">
            <a:defRPr sz="1000"/>
          </a:pPr>
          <a:endParaRPr lang="th-TH" sz="1500" b="0" i="0" strike="noStrike">
            <a:solidFill>
              <a:srgbClr val="000000"/>
            </a:solidFill>
            <a:latin typeface="Angsana New"/>
            <a:cs typeface="Angsan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opLeftCell="A31" workbookViewId="0">
      <selection activeCell="E47" sqref="E47"/>
    </sheetView>
  </sheetViews>
  <sheetFormatPr defaultRowHeight="23.25"/>
  <cols>
    <col min="1" max="1" width="47.7109375" style="2" customWidth="1"/>
    <col min="2" max="2" width="9.140625" style="2"/>
    <col min="3" max="4" width="21.28515625" style="2" customWidth="1"/>
    <col min="5" max="5" width="12" style="2" bestFit="1" customWidth="1"/>
    <col min="6" max="6" width="13.85546875" style="2" bestFit="1" customWidth="1"/>
    <col min="7" max="7" width="12.28515625" style="2" customWidth="1"/>
    <col min="8" max="16384" width="9.140625" style="2"/>
  </cols>
  <sheetData>
    <row r="1" spans="1:9" ht="19.5" customHeight="1">
      <c r="A1" s="223" t="s">
        <v>9</v>
      </c>
      <c r="B1" s="223"/>
      <c r="C1" s="223"/>
      <c r="D1" s="223"/>
    </row>
    <row r="2" spans="1:9" ht="17.25" customHeight="1">
      <c r="A2" s="223" t="s">
        <v>11</v>
      </c>
      <c r="B2" s="223"/>
      <c r="C2" s="223"/>
      <c r="D2" s="223"/>
    </row>
    <row r="3" spans="1:9" ht="20.25" customHeight="1" thickBot="1">
      <c r="A3" s="224" t="s">
        <v>176</v>
      </c>
      <c r="B3" s="224"/>
      <c r="C3" s="224"/>
      <c r="D3" s="224"/>
    </row>
    <row r="4" spans="1:9" ht="21.75" customHeight="1" thickTop="1" thickBot="1">
      <c r="A4" s="197" t="s">
        <v>12</v>
      </c>
      <c r="B4" s="197" t="s">
        <v>0</v>
      </c>
      <c r="C4" s="198" t="s">
        <v>13</v>
      </c>
      <c r="D4" s="198" t="s">
        <v>1</v>
      </c>
    </row>
    <row r="5" spans="1:9" s="22" customFormat="1" ht="18.95" customHeight="1" thickTop="1">
      <c r="A5" s="69" t="s">
        <v>14</v>
      </c>
      <c r="B5" s="199" t="s">
        <v>15</v>
      </c>
      <c r="C5" s="155">
        <v>17399772.25</v>
      </c>
      <c r="D5" s="155"/>
      <c r="F5" s="45"/>
    </row>
    <row r="6" spans="1:9" s="22" customFormat="1" ht="18.95" customHeight="1">
      <c r="A6" s="69" t="s">
        <v>16</v>
      </c>
      <c r="B6" s="199" t="s">
        <v>15</v>
      </c>
      <c r="C6" s="155">
        <v>854612.47</v>
      </c>
      <c r="D6" s="155"/>
      <c r="F6" s="45"/>
    </row>
    <row r="7" spans="1:9" s="22" customFormat="1" ht="18.95" customHeight="1">
      <c r="A7" s="69" t="s">
        <v>158</v>
      </c>
      <c r="B7" s="199" t="s">
        <v>15</v>
      </c>
      <c r="C7" s="155">
        <v>9237123.0299999993</v>
      </c>
      <c r="D7" s="155"/>
      <c r="F7" s="45"/>
      <c r="I7" s="45"/>
    </row>
    <row r="8" spans="1:9" s="22" customFormat="1" ht="18.95" customHeight="1">
      <c r="A8" s="69" t="s">
        <v>30</v>
      </c>
      <c r="B8" s="199" t="s">
        <v>15</v>
      </c>
      <c r="C8" s="155">
        <v>4071357.42</v>
      </c>
      <c r="D8" s="155"/>
      <c r="F8" s="45"/>
    </row>
    <row r="9" spans="1:9" s="22" customFormat="1" ht="18.95" customHeight="1">
      <c r="A9" s="69" t="s">
        <v>29</v>
      </c>
      <c r="B9" s="199" t="s">
        <v>15</v>
      </c>
      <c r="C9" s="155">
        <v>5403010.25</v>
      </c>
      <c r="D9" s="155"/>
    </row>
    <row r="10" spans="1:9" s="22" customFormat="1" ht="18.95" customHeight="1">
      <c r="A10" s="69" t="s">
        <v>257</v>
      </c>
      <c r="B10" s="199" t="s">
        <v>159</v>
      </c>
      <c r="C10" s="155">
        <v>45000</v>
      </c>
      <c r="D10" s="155"/>
    </row>
    <row r="11" spans="1:9" s="22" customFormat="1" ht="18.95" customHeight="1">
      <c r="A11" s="69" t="s">
        <v>167</v>
      </c>
      <c r="B11" s="153"/>
      <c r="C11" s="155">
        <v>9875</v>
      </c>
      <c r="D11" s="155"/>
    </row>
    <row r="12" spans="1:9" s="22" customFormat="1" ht="18.95" customHeight="1">
      <c r="A12" s="69" t="s">
        <v>168</v>
      </c>
      <c r="B12" s="153"/>
      <c r="C12" s="155">
        <v>200</v>
      </c>
      <c r="D12" s="155"/>
    </row>
    <row r="13" spans="1:9" s="22" customFormat="1" ht="18.95" customHeight="1">
      <c r="A13" s="69" t="s">
        <v>169</v>
      </c>
      <c r="B13" s="153"/>
      <c r="C13" s="155">
        <v>42487.6</v>
      </c>
      <c r="D13" s="155"/>
    </row>
    <row r="14" spans="1:9" s="22" customFormat="1" ht="18.95" customHeight="1">
      <c r="A14" s="69" t="s">
        <v>17</v>
      </c>
      <c r="B14" s="153"/>
      <c r="C14" s="155">
        <v>320000</v>
      </c>
      <c r="D14" s="155"/>
    </row>
    <row r="15" spans="1:9" s="22" customFormat="1" ht="18.95" customHeight="1">
      <c r="A15" s="69" t="s">
        <v>4</v>
      </c>
      <c r="B15" s="153">
        <v>510000</v>
      </c>
      <c r="C15" s="155">
        <v>1850813</v>
      </c>
      <c r="D15" s="69"/>
      <c r="E15" s="45"/>
    </row>
    <row r="16" spans="1:9" s="22" customFormat="1" ht="18.95" customHeight="1">
      <c r="A16" s="69" t="s">
        <v>321</v>
      </c>
      <c r="B16" s="153"/>
      <c r="C16" s="155">
        <v>11982760</v>
      </c>
      <c r="D16" s="69"/>
    </row>
    <row r="17" spans="1:8" s="22" customFormat="1" ht="18.95" customHeight="1">
      <c r="A17" s="69" t="s">
        <v>27</v>
      </c>
      <c r="B17" s="153">
        <v>521000</v>
      </c>
      <c r="C17" s="155">
        <v>2862947.8</v>
      </c>
      <c r="D17" s="155"/>
    </row>
    <row r="18" spans="1:8" s="22" customFormat="1" ht="18.95" customHeight="1">
      <c r="A18" s="69" t="s">
        <v>28</v>
      </c>
      <c r="B18" s="199">
        <v>521000</v>
      </c>
      <c r="C18" s="155">
        <v>3147778.15</v>
      </c>
      <c r="D18" s="155"/>
    </row>
    <row r="19" spans="1:8" s="22" customFormat="1" ht="18.95" customHeight="1">
      <c r="A19" s="69" t="s">
        <v>322</v>
      </c>
      <c r="B19" s="199"/>
      <c r="C19" s="155">
        <v>495000</v>
      </c>
      <c r="D19" s="155"/>
    </row>
    <row r="20" spans="1:8" s="22" customFormat="1" ht="18.95" customHeight="1">
      <c r="A20" s="69" t="s">
        <v>6</v>
      </c>
      <c r="B20" s="199">
        <v>522000</v>
      </c>
      <c r="C20" s="155">
        <v>2821436.13</v>
      </c>
      <c r="D20" s="155"/>
    </row>
    <row r="21" spans="1:8" s="22" customFormat="1" ht="18.95" customHeight="1">
      <c r="A21" s="69" t="s">
        <v>323</v>
      </c>
      <c r="B21" s="199"/>
      <c r="C21" s="155">
        <v>612000</v>
      </c>
      <c r="D21" s="155"/>
    </row>
    <row r="22" spans="1:8" s="22" customFormat="1" ht="18.95" customHeight="1">
      <c r="A22" s="69" t="s">
        <v>5</v>
      </c>
      <c r="B22" s="199">
        <v>531000</v>
      </c>
      <c r="C22" s="155">
        <v>704026.5</v>
      </c>
      <c r="D22" s="155"/>
    </row>
    <row r="23" spans="1:8" s="22" customFormat="1" ht="18.95" customHeight="1">
      <c r="A23" s="69" t="s">
        <v>324</v>
      </c>
      <c r="B23" s="199"/>
      <c r="C23" s="155">
        <v>2731</v>
      </c>
      <c r="D23" s="155"/>
    </row>
    <row r="24" spans="1:8" s="22" customFormat="1" ht="18.95" customHeight="1">
      <c r="A24" s="69" t="s">
        <v>2</v>
      </c>
      <c r="B24" s="199">
        <v>532000</v>
      </c>
      <c r="C24" s="155">
        <v>4805301.66</v>
      </c>
      <c r="D24" s="155"/>
    </row>
    <row r="25" spans="1:8" s="22" customFormat="1" ht="18.95" customHeight="1">
      <c r="A25" s="69" t="s">
        <v>325</v>
      </c>
      <c r="B25" s="199"/>
      <c r="C25" s="155">
        <v>77000</v>
      </c>
      <c r="D25" s="155"/>
      <c r="F25" s="46"/>
    </row>
    <row r="26" spans="1:8" s="22" customFormat="1" ht="18.95" customHeight="1">
      <c r="A26" s="69" t="s">
        <v>7</v>
      </c>
      <c r="B26" s="199">
        <v>533000</v>
      </c>
      <c r="C26" s="155">
        <v>1683895</v>
      </c>
      <c r="D26" s="155"/>
      <c r="H26" s="47"/>
    </row>
    <row r="27" spans="1:8" s="22" customFormat="1" ht="18.95" customHeight="1">
      <c r="A27" s="69" t="s">
        <v>326</v>
      </c>
      <c r="B27" s="199"/>
      <c r="C27" s="155">
        <v>342000</v>
      </c>
      <c r="D27" s="155"/>
      <c r="H27" s="47"/>
    </row>
    <row r="28" spans="1:8" s="22" customFormat="1" ht="18.95" customHeight="1">
      <c r="A28" s="69" t="s">
        <v>8</v>
      </c>
      <c r="B28" s="199">
        <v>534000</v>
      </c>
      <c r="C28" s="155">
        <v>474644.84</v>
      </c>
      <c r="D28" s="155"/>
      <c r="F28" s="45"/>
    </row>
    <row r="29" spans="1:8" s="22" customFormat="1" ht="18.95" customHeight="1">
      <c r="A29" s="69" t="s">
        <v>3</v>
      </c>
      <c r="B29" s="199">
        <v>541000</v>
      </c>
      <c r="C29" s="155">
        <v>451295.25</v>
      </c>
      <c r="D29" s="155"/>
      <c r="F29" s="45"/>
      <c r="G29" s="45"/>
    </row>
    <row r="30" spans="1:8" s="22" customFormat="1" ht="18.95" customHeight="1">
      <c r="A30" s="69" t="s">
        <v>327</v>
      </c>
      <c r="B30" s="199"/>
      <c r="C30" s="155">
        <v>77700</v>
      </c>
      <c r="D30" s="155"/>
      <c r="F30" s="48"/>
    </row>
    <row r="31" spans="1:8" s="22" customFormat="1" ht="18.95" customHeight="1">
      <c r="A31" s="69" t="s">
        <v>10</v>
      </c>
      <c r="B31" s="199">
        <v>542000</v>
      </c>
      <c r="C31" s="155">
        <v>8719445</v>
      </c>
      <c r="D31" s="155"/>
      <c r="F31" s="48"/>
    </row>
    <row r="32" spans="1:8" s="22" customFormat="1" ht="18.95" customHeight="1">
      <c r="A32" s="69" t="s">
        <v>18</v>
      </c>
      <c r="B32" s="199">
        <v>560000</v>
      </c>
      <c r="C32" s="155">
        <v>1767400</v>
      </c>
      <c r="D32" s="155"/>
      <c r="F32" s="48"/>
    </row>
    <row r="33" spans="1:6" s="22" customFormat="1" ht="18.95" customHeight="1">
      <c r="A33" s="69" t="s">
        <v>19</v>
      </c>
      <c r="B33" s="199"/>
      <c r="C33" s="200">
        <v>25000</v>
      </c>
      <c r="D33" s="155"/>
      <c r="F33" s="48"/>
    </row>
    <row r="34" spans="1:6" s="22" customFormat="1" ht="18.95" customHeight="1">
      <c r="A34" s="69" t="s">
        <v>20</v>
      </c>
      <c r="B34" s="153">
        <v>821</v>
      </c>
      <c r="C34" s="27"/>
      <c r="D34" s="155">
        <v>41214465.18</v>
      </c>
      <c r="F34" s="48"/>
    </row>
    <row r="35" spans="1:6" s="22" customFormat="1" ht="18.95" customHeight="1">
      <c r="A35" s="69" t="s">
        <v>21</v>
      </c>
      <c r="B35" s="199" t="s">
        <v>22</v>
      </c>
      <c r="C35" s="27"/>
      <c r="D35" s="148">
        <v>14630910.369999999</v>
      </c>
      <c r="E35" s="45"/>
      <c r="F35" s="45"/>
    </row>
    <row r="36" spans="1:6" s="42" customFormat="1" ht="18.95" customHeight="1">
      <c r="A36" s="69" t="s">
        <v>328</v>
      </c>
      <c r="B36" s="199">
        <v>441001</v>
      </c>
      <c r="C36" s="27"/>
      <c r="D36" s="155">
        <v>90.19</v>
      </c>
    </row>
    <row r="37" spans="1:6" s="42" customFormat="1" ht="18.95" customHeight="1">
      <c r="A37" s="69" t="s">
        <v>160</v>
      </c>
      <c r="B37" s="199"/>
      <c r="C37" s="155"/>
      <c r="D37" s="155">
        <v>1174612.47</v>
      </c>
    </row>
    <row r="38" spans="1:6" s="42" customFormat="1" ht="18.95" customHeight="1">
      <c r="A38" s="69" t="s">
        <v>23</v>
      </c>
      <c r="B38" s="199" t="s">
        <v>24</v>
      </c>
      <c r="C38" s="155"/>
      <c r="D38" s="155">
        <v>14552079.949999999</v>
      </c>
    </row>
    <row r="39" spans="1:6" s="42" customFormat="1" ht="18.95" customHeight="1">
      <c r="A39" s="69" t="s">
        <v>25</v>
      </c>
      <c r="B39" s="199" t="s">
        <v>26</v>
      </c>
      <c r="C39" s="155"/>
      <c r="D39" s="155">
        <v>8671454.1899999995</v>
      </c>
    </row>
    <row r="40" spans="1:6" s="42" customFormat="1" ht="18.95" customHeight="1">
      <c r="A40" s="201" t="s">
        <v>165</v>
      </c>
      <c r="B40" s="153"/>
      <c r="C40" s="155"/>
      <c r="D40" s="155">
        <v>43000</v>
      </c>
    </row>
    <row r="41" spans="1:6" s="42" customFormat="1" ht="18.95" customHeight="1" thickBot="1">
      <c r="A41" s="156"/>
      <c r="B41" s="202"/>
      <c r="C41" s="203">
        <f>SUM(C5:C40)</f>
        <v>80286612.350000009</v>
      </c>
      <c r="D41" s="203">
        <f>SUM(D34:D40)</f>
        <v>80286612.349999994</v>
      </c>
    </row>
    <row r="42" spans="1:6" ht="19.350000000000001" customHeight="1" thickTop="1">
      <c r="C42" s="3"/>
    </row>
  </sheetData>
  <mergeCells count="3">
    <mergeCell ref="A1:D1"/>
    <mergeCell ref="A2:D2"/>
    <mergeCell ref="A3:D3"/>
  </mergeCells>
  <pageMargins left="0.74803149606299213" right="0.31496062992125984" top="0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5"/>
  <sheetViews>
    <sheetView workbookViewId="0">
      <selection activeCell="O29" sqref="O29"/>
    </sheetView>
  </sheetViews>
  <sheetFormatPr defaultRowHeight="21.75"/>
  <cols>
    <col min="1" max="1" width="29.7109375" customWidth="1"/>
    <col min="2" max="2" width="10.5703125" customWidth="1"/>
    <col min="3" max="3" width="11.42578125" customWidth="1"/>
    <col min="4" max="4" width="10.5703125" bestFit="1" customWidth="1"/>
    <col min="5" max="6" width="9.7109375" customWidth="1"/>
    <col min="7" max="7" width="8.85546875" bestFit="1" customWidth="1"/>
    <col min="8" max="8" width="8.7109375" bestFit="1" customWidth="1"/>
    <col min="9" max="9" width="10.5703125" bestFit="1" customWidth="1"/>
    <col min="10" max="10" width="9" bestFit="1" customWidth="1"/>
    <col min="11" max="11" width="11" bestFit="1" customWidth="1"/>
    <col min="12" max="12" width="8.7109375" bestFit="1" customWidth="1"/>
    <col min="13" max="13" width="8.85546875" bestFit="1" customWidth="1"/>
    <col min="14" max="14" width="9.7109375" customWidth="1"/>
  </cols>
  <sheetData>
    <row r="1" spans="1:14" s="2" customFormat="1" ht="23.25">
      <c r="A1" s="228" t="s">
        <v>37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s="2" customFormat="1" ht="23.25">
      <c r="A2" s="228" t="s">
        <v>88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s="2" customFormat="1" ht="23.25">
      <c r="A3" s="228" t="s">
        <v>206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s="2" customFormat="1" ht="10.5" customHeight="1"/>
    <row r="5" spans="1:14" s="23" customFormat="1" ht="18.75">
      <c r="A5" s="239" t="s">
        <v>12</v>
      </c>
      <c r="B5" s="239" t="s">
        <v>89</v>
      </c>
      <c r="C5" s="239" t="s">
        <v>132</v>
      </c>
      <c r="D5" s="24" t="s">
        <v>90</v>
      </c>
      <c r="E5" s="24" t="s">
        <v>92</v>
      </c>
      <c r="F5" s="239" t="s">
        <v>95</v>
      </c>
      <c r="G5" s="239" t="s">
        <v>96</v>
      </c>
      <c r="H5" s="24" t="s">
        <v>97</v>
      </c>
      <c r="I5" s="24" t="s">
        <v>99</v>
      </c>
      <c r="J5" s="24" t="s">
        <v>101</v>
      </c>
      <c r="K5" s="24" t="s">
        <v>104</v>
      </c>
      <c r="L5" s="239" t="s">
        <v>107</v>
      </c>
      <c r="M5" s="239" t="s">
        <v>108</v>
      </c>
      <c r="N5" s="239" t="s">
        <v>4</v>
      </c>
    </row>
    <row r="6" spans="1:14" s="23" customFormat="1" ht="18.75">
      <c r="A6" s="239"/>
      <c r="B6" s="239"/>
      <c r="C6" s="239"/>
      <c r="D6" s="25" t="s">
        <v>91</v>
      </c>
      <c r="E6" s="25" t="s">
        <v>93</v>
      </c>
      <c r="F6" s="239"/>
      <c r="G6" s="239"/>
      <c r="H6" s="25" t="s">
        <v>98</v>
      </c>
      <c r="I6" s="25" t="s">
        <v>100</v>
      </c>
      <c r="J6" s="25" t="s">
        <v>102</v>
      </c>
      <c r="K6" s="25" t="s">
        <v>105</v>
      </c>
      <c r="L6" s="239"/>
      <c r="M6" s="239"/>
      <c r="N6" s="239"/>
    </row>
    <row r="7" spans="1:14" s="23" customFormat="1" ht="18.75">
      <c r="A7" s="239"/>
      <c r="B7" s="239"/>
      <c r="C7" s="239"/>
      <c r="D7" s="26"/>
      <c r="E7" s="26" t="s">
        <v>94</v>
      </c>
      <c r="F7" s="239"/>
      <c r="G7" s="239"/>
      <c r="H7" s="26"/>
      <c r="I7" s="26"/>
      <c r="J7" s="26" t="s">
        <v>103</v>
      </c>
      <c r="K7" s="26" t="s">
        <v>106</v>
      </c>
      <c r="L7" s="239"/>
      <c r="M7" s="239"/>
      <c r="N7" s="239"/>
    </row>
    <row r="8" spans="1:14" s="27" customFormat="1" ht="18.75">
      <c r="A8" s="30" t="s">
        <v>109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27" customFormat="1" ht="18.75">
      <c r="A9" s="32" t="s">
        <v>110</v>
      </c>
      <c r="B9" s="33">
        <v>6461020</v>
      </c>
      <c r="C9" s="33">
        <f>D9+E9+F9+G9+H9+I9+J9+K9+L9+M9+N9</f>
        <v>6010725.9500000002</v>
      </c>
      <c r="D9" s="33">
        <v>5526758.3700000001</v>
      </c>
      <c r="E9" s="33">
        <v>141619.84</v>
      </c>
      <c r="F9" s="33">
        <v>180000</v>
      </c>
      <c r="G9" s="33"/>
      <c r="I9" s="33">
        <v>162347.74</v>
      </c>
      <c r="J9" s="33"/>
      <c r="K9" s="33"/>
      <c r="L9" s="33"/>
      <c r="M9" s="33"/>
      <c r="N9" s="33"/>
    </row>
    <row r="10" spans="1:14" s="27" customFormat="1" ht="18.75">
      <c r="A10" s="32" t="s">
        <v>111</v>
      </c>
      <c r="B10" s="33">
        <v>2911200</v>
      </c>
      <c r="C10" s="33">
        <f t="shared" ref="C10:C19" si="0">D10+E10+F10+G10+H10+I10+J10+K10+L10+M10+N10</f>
        <v>2821436.13</v>
      </c>
      <c r="D10" s="33">
        <v>1116480</v>
      </c>
      <c r="E10" s="33">
        <v>687836.13</v>
      </c>
      <c r="F10" s="33">
        <v>144000</v>
      </c>
      <c r="G10" s="33"/>
      <c r="H10" s="32"/>
      <c r="I10" s="33">
        <v>756000</v>
      </c>
      <c r="J10" s="33"/>
      <c r="K10" s="33"/>
      <c r="L10" s="33"/>
      <c r="M10" s="33">
        <v>117120</v>
      </c>
      <c r="N10" s="33"/>
    </row>
    <row r="11" spans="1:14" s="27" customFormat="1" ht="18.75">
      <c r="A11" s="32" t="s">
        <v>112</v>
      </c>
      <c r="B11" s="33">
        <v>2640700</v>
      </c>
      <c r="C11" s="33">
        <f t="shared" si="0"/>
        <v>2343276.5</v>
      </c>
      <c r="D11" s="33">
        <v>1929516.5</v>
      </c>
      <c r="E11" s="33">
        <v>99960</v>
      </c>
      <c r="F11" s="33">
        <v>2100</v>
      </c>
      <c r="G11" s="33"/>
      <c r="H11" s="32"/>
      <c r="I11" s="33">
        <v>311700</v>
      </c>
      <c r="J11" s="33"/>
      <c r="K11" s="33"/>
      <c r="L11" s="33"/>
      <c r="M11" s="33"/>
      <c r="N11" s="33"/>
    </row>
    <row r="12" spans="1:14" s="27" customFormat="1" ht="18.75">
      <c r="A12" s="32" t="s">
        <v>113</v>
      </c>
      <c r="B12" s="33">
        <v>6300900</v>
      </c>
      <c r="C12" s="33">
        <f t="shared" si="0"/>
        <v>4784301.66</v>
      </c>
      <c r="D12" s="33">
        <v>1508770.66</v>
      </c>
      <c r="E12" s="33">
        <v>196960</v>
      </c>
      <c r="F12" s="33">
        <v>1609615.5</v>
      </c>
      <c r="G12" s="33">
        <v>124060</v>
      </c>
      <c r="H12" s="32"/>
      <c r="I12" s="33">
        <v>246841.5</v>
      </c>
      <c r="J12" s="33">
        <v>173069</v>
      </c>
      <c r="K12" s="33">
        <v>716460</v>
      </c>
      <c r="L12" s="33">
        <v>182095</v>
      </c>
      <c r="M12" s="33">
        <v>26430</v>
      </c>
      <c r="N12" s="33"/>
    </row>
    <row r="13" spans="1:14" s="27" customFormat="1" ht="18.75">
      <c r="A13" s="32" t="s">
        <v>114</v>
      </c>
      <c r="B13" s="33">
        <v>2746780</v>
      </c>
      <c r="C13" s="33">
        <f t="shared" si="0"/>
        <v>2319990.2000000002</v>
      </c>
      <c r="D13" s="33">
        <v>337567.4</v>
      </c>
      <c r="E13" s="33">
        <v>143150</v>
      </c>
      <c r="F13" s="33">
        <v>1424181.8</v>
      </c>
      <c r="G13" s="33">
        <v>4450</v>
      </c>
      <c r="H13" s="32"/>
      <c r="I13" s="33">
        <v>375301</v>
      </c>
      <c r="J13" s="33"/>
      <c r="K13" s="33">
        <v>33140</v>
      </c>
      <c r="L13" s="33">
        <v>2200</v>
      </c>
      <c r="M13" s="33"/>
      <c r="N13" s="33"/>
    </row>
    <row r="14" spans="1:14" s="27" customFormat="1" ht="18.75">
      <c r="A14" s="32" t="s">
        <v>115</v>
      </c>
      <c r="B14" s="33">
        <v>518000</v>
      </c>
      <c r="C14" s="33">
        <f t="shared" si="0"/>
        <v>474644.84</v>
      </c>
      <c r="D14" s="33">
        <v>340993.89</v>
      </c>
      <c r="E14" s="33"/>
      <c r="F14" s="33"/>
      <c r="G14" s="33"/>
      <c r="H14" s="32"/>
      <c r="I14" s="33"/>
      <c r="J14" s="33"/>
      <c r="K14" s="33"/>
      <c r="L14" s="33"/>
      <c r="M14" s="33">
        <v>133650.95000000001</v>
      </c>
      <c r="N14" s="33"/>
    </row>
    <row r="15" spans="1:14" s="27" customFormat="1" ht="18.75">
      <c r="A15" s="32" t="s">
        <v>116</v>
      </c>
      <c r="B15" s="33">
        <v>1767400</v>
      </c>
      <c r="C15" s="33">
        <f t="shared" si="0"/>
        <v>1767400</v>
      </c>
      <c r="D15" s="33"/>
      <c r="E15" s="33"/>
      <c r="F15" s="33">
        <v>1557400</v>
      </c>
      <c r="G15" s="33">
        <v>130000</v>
      </c>
      <c r="H15" s="32"/>
      <c r="I15" s="33"/>
      <c r="J15" s="33"/>
      <c r="K15" s="33">
        <v>80000</v>
      </c>
      <c r="L15" s="33"/>
      <c r="M15" s="33"/>
      <c r="N15" s="33"/>
    </row>
    <row r="16" spans="1:14" s="27" customFormat="1" ht="18.75">
      <c r="A16" s="34" t="s">
        <v>120</v>
      </c>
      <c r="B16" s="35">
        <v>30000</v>
      </c>
      <c r="C16" s="33">
        <f t="shared" si="0"/>
        <v>25000</v>
      </c>
      <c r="D16" s="35">
        <v>25000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7" s="27" customFormat="1" ht="18.75">
      <c r="A17" s="32" t="s">
        <v>117</v>
      </c>
      <c r="B17" s="33">
        <v>2000000</v>
      </c>
      <c r="C17" s="33">
        <f t="shared" si="0"/>
        <v>1852613</v>
      </c>
      <c r="D17" s="33"/>
      <c r="E17" s="33"/>
      <c r="F17" s="33"/>
      <c r="G17" s="33"/>
      <c r="H17" s="32"/>
      <c r="I17" s="33"/>
      <c r="J17" s="33"/>
      <c r="K17" s="33"/>
      <c r="L17" s="33"/>
      <c r="M17" s="33"/>
      <c r="N17" s="33">
        <v>1852613</v>
      </c>
    </row>
    <row r="18" spans="1:17" s="27" customFormat="1" ht="18.75">
      <c r="A18" s="32" t="s">
        <v>118</v>
      </c>
      <c r="B18" s="33">
        <v>758800</v>
      </c>
      <c r="C18" s="33">
        <f t="shared" si="0"/>
        <v>580665.25</v>
      </c>
      <c r="D18" s="33">
        <v>122640</v>
      </c>
      <c r="E18" s="33">
        <v>56000</v>
      </c>
      <c r="F18" s="33">
        <v>171910</v>
      </c>
      <c r="G18" s="33"/>
      <c r="I18" s="33">
        <v>217115.25</v>
      </c>
      <c r="J18" s="33"/>
      <c r="K18" s="33"/>
      <c r="L18" s="33"/>
      <c r="M18" s="33">
        <v>13000</v>
      </c>
      <c r="N18" s="33"/>
    </row>
    <row r="19" spans="1:17" s="27" customFormat="1" ht="18.75">
      <c r="A19" s="32" t="s">
        <v>119</v>
      </c>
      <c r="B19" s="33">
        <v>9365200</v>
      </c>
      <c r="C19" s="33">
        <f t="shared" si="0"/>
        <v>9325745</v>
      </c>
      <c r="D19" s="33"/>
      <c r="E19" s="33"/>
      <c r="F19" s="33"/>
      <c r="G19" s="33"/>
      <c r="H19" s="33"/>
      <c r="I19" s="33">
        <v>9325745</v>
      </c>
      <c r="J19" s="33"/>
      <c r="K19" s="33"/>
      <c r="L19" s="33"/>
      <c r="M19" s="33"/>
      <c r="N19" s="33"/>
    </row>
    <row r="20" spans="1:17" s="27" customFormat="1" ht="19.5" thickBot="1">
      <c r="A20" s="36" t="s">
        <v>130</v>
      </c>
      <c r="B20" s="37">
        <f>SUM(B9:B19)</f>
        <v>35500000</v>
      </c>
      <c r="C20" s="37">
        <f t="shared" ref="C20" si="1">D20+E20+F20+G20+H20+I20+J20+K20+L20+M20+N20</f>
        <v>32305798.530000005</v>
      </c>
      <c r="D20" s="37">
        <f t="shared" ref="D20:N20" si="2">SUM(D9:D19)</f>
        <v>10907726.820000002</v>
      </c>
      <c r="E20" s="37">
        <f t="shared" si="2"/>
        <v>1325525.97</v>
      </c>
      <c r="F20" s="37">
        <f t="shared" si="2"/>
        <v>5089207.3</v>
      </c>
      <c r="G20" s="37">
        <f t="shared" si="2"/>
        <v>258510</v>
      </c>
      <c r="H20" s="37">
        <f t="shared" si="2"/>
        <v>0</v>
      </c>
      <c r="I20" s="37">
        <f t="shared" si="2"/>
        <v>11395050.49</v>
      </c>
      <c r="J20" s="37">
        <f t="shared" si="2"/>
        <v>173069</v>
      </c>
      <c r="K20" s="37">
        <f t="shared" si="2"/>
        <v>829600</v>
      </c>
      <c r="L20" s="37">
        <f t="shared" si="2"/>
        <v>184295</v>
      </c>
      <c r="M20" s="37">
        <f t="shared" si="2"/>
        <v>290200.95</v>
      </c>
      <c r="N20" s="37">
        <f t="shared" si="2"/>
        <v>1852613</v>
      </c>
      <c r="Q20" s="68"/>
    </row>
    <row r="21" spans="1:17" s="27" customFormat="1" ht="19.5" thickTop="1">
      <c r="A21" s="38" t="s">
        <v>121</v>
      </c>
      <c r="B21" s="39"/>
      <c r="C21" s="39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Q21" s="68"/>
    </row>
    <row r="22" spans="1:17" s="27" customFormat="1" ht="18.75">
      <c r="A22" s="32" t="s">
        <v>122</v>
      </c>
      <c r="B22" s="33">
        <v>270000</v>
      </c>
      <c r="C22" s="33">
        <v>279738.57</v>
      </c>
      <c r="D22" s="56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7" s="27" customFormat="1" ht="18.75">
      <c r="A23" s="32" t="s">
        <v>123</v>
      </c>
      <c r="B23" s="33">
        <v>198000</v>
      </c>
      <c r="C23" s="33">
        <v>462688.4</v>
      </c>
      <c r="D23" s="56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7" s="27" customFormat="1" ht="18.75">
      <c r="A24" s="32" t="s">
        <v>124</v>
      </c>
      <c r="B24" s="33">
        <v>65000</v>
      </c>
      <c r="C24" s="33">
        <v>85126</v>
      </c>
      <c r="D24" s="56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7" s="27" customFormat="1" ht="18.75">
      <c r="A25" s="32" t="s">
        <v>125</v>
      </c>
      <c r="B25" s="33">
        <v>110000</v>
      </c>
      <c r="C25" s="33">
        <v>139510</v>
      </c>
      <c r="D25" s="56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7" s="27" customFormat="1" ht="18.75">
      <c r="A26" s="32" t="s">
        <v>126</v>
      </c>
      <c r="B26" s="33">
        <v>224000</v>
      </c>
      <c r="C26" s="33">
        <v>552908.53</v>
      </c>
      <c r="D26" s="56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7">
      <c r="A27" s="32" t="s">
        <v>127</v>
      </c>
      <c r="B27" s="33">
        <v>18633000</v>
      </c>
      <c r="C27" s="33">
        <v>23200875.739999998</v>
      </c>
      <c r="D27" s="56"/>
      <c r="E27" s="41"/>
      <c r="F27" s="41"/>
      <c r="G27" s="41"/>
      <c r="H27" s="41"/>
      <c r="I27" s="41"/>
      <c r="J27" s="41"/>
      <c r="K27" s="41"/>
      <c r="L27" s="41"/>
      <c r="M27" s="41"/>
      <c r="N27" s="57"/>
    </row>
    <row r="28" spans="1:17">
      <c r="A28" s="32" t="s">
        <v>128</v>
      </c>
      <c r="B28" s="33">
        <v>16000000</v>
      </c>
      <c r="C28" s="33">
        <v>16549896.17</v>
      </c>
      <c r="D28" s="56"/>
      <c r="E28" s="41"/>
      <c r="F28" s="41"/>
      <c r="G28" s="41"/>
      <c r="H28" s="41"/>
      <c r="I28" s="41"/>
      <c r="J28" s="41"/>
      <c r="K28" s="41"/>
      <c r="L28" s="41"/>
      <c r="M28" s="41"/>
      <c r="N28" s="57"/>
    </row>
    <row r="29" spans="1:17">
      <c r="A29" s="69" t="s">
        <v>207</v>
      </c>
      <c r="B29" s="122">
        <v>0</v>
      </c>
      <c r="C29" s="122">
        <v>0</v>
      </c>
      <c r="D29" s="56"/>
      <c r="E29" s="41"/>
      <c r="F29" s="41"/>
      <c r="G29" s="41"/>
      <c r="H29" s="41"/>
      <c r="I29" s="41"/>
      <c r="J29" s="41"/>
      <c r="K29" s="41"/>
      <c r="L29" s="41"/>
      <c r="M29" s="41"/>
      <c r="N29" s="57"/>
    </row>
    <row r="30" spans="1:17" ht="22.5" thickBot="1">
      <c r="A30" s="36" t="s">
        <v>129</v>
      </c>
      <c r="B30" s="37">
        <f>SUM(B22:B29)</f>
        <v>35500000</v>
      </c>
      <c r="C30" s="37">
        <f>SUM(C22:C29)</f>
        <v>41270743.409999996</v>
      </c>
      <c r="D30" s="56"/>
      <c r="E30" s="41"/>
      <c r="F30" s="41"/>
      <c r="G30" s="41"/>
      <c r="H30" s="41"/>
      <c r="I30" s="41"/>
      <c r="J30" s="41"/>
      <c r="K30" s="41"/>
      <c r="L30" s="41"/>
      <c r="M30" s="41"/>
      <c r="N30" s="57"/>
    </row>
    <row r="31" spans="1:17" ht="23.25" thickTop="1" thickBot="1">
      <c r="A31" s="27" t="s">
        <v>131</v>
      </c>
      <c r="B31" s="28"/>
      <c r="C31" s="40">
        <f>C30-C20</f>
        <v>8964944.8799999915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1:17" s="2" customFormat="1" ht="24" thickTop="1">
      <c r="A32" s="228" t="s">
        <v>37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</row>
    <row r="33" spans="1:14" s="2" customFormat="1" ht="23.25">
      <c r="A33" s="228" t="s">
        <v>208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</row>
    <row r="34" spans="1:14" s="2" customFormat="1" ht="23.25">
      <c r="A34" s="228" t="s">
        <v>206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</row>
    <row r="35" spans="1:14" s="2" customFormat="1" ht="10.5" customHeight="1"/>
    <row r="36" spans="1:14" s="23" customFormat="1" ht="18.75">
      <c r="A36" s="239" t="s">
        <v>12</v>
      </c>
      <c r="B36" s="239" t="s">
        <v>89</v>
      </c>
      <c r="C36" s="239" t="s">
        <v>132</v>
      </c>
      <c r="D36" s="24" t="s">
        <v>90</v>
      </c>
      <c r="E36" s="24" t="s">
        <v>92</v>
      </c>
      <c r="F36" s="239" t="s">
        <v>95</v>
      </c>
      <c r="G36" s="239" t="s">
        <v>96</v>
      </c>
      <c r="H36" s="24" t="s">
        <v>97</v>
      </c>
      <c r="I36" s="24" t="s">
        <v>99</v>
      </c>
      <c r="J36" s="24" t="s">
        <v>101</v>
      </c>
      <c r="K36" s="24" t="s">
        <v>104</v>
      </c>
      <c r="L36" s="239" t="s">
        <v>107</v>
      </c>
      <c r="M36" s="239" t="s">
        <v>108</v>
      </c>
      <c r="N36" s="239" t="s">
        <v>4</v>
      </c>
    </row>
    <row r="37" spans="1:14" s="23" customFormat="1" ht="18.75">
      <c r="A37" s="239"/>
      <c r="B37" s="239"/>
      <c r="C37" s="239"/>
      <c r="D37" s="25" t="s">
        <v>91</v>
      </c>
      <c r="E37" s="25" t="s">
        <v>93</v>
      </c>
      <c r="F37" s="239"/>
      <c r="G37" s="239"/>
      <c r="H37" s="25" t="s">
        <v>98</v>
      </c>
      <c r="I37" s="25" t="s">
        <v>100</v>
      </c>
      <c r="J37" s="25" t="s">
        <v>102</v>
      </c>
      <c r="K37" s="25" t="s">
        <v>105</v>
      </c>
      <c r="L37" s="239"/>
      <c r="M37" s="239"/>
      <c r="N37" s="239"/>
    </row>
    <row r="38" spans="1:14" s="23" customFormat="1" ht="18.75">
      <c r="A38" s="239"/>
      <c r="B38" s="239"/>
      <c r="C38" s="239"/>
      <c r="D38" s="26"/>
      <c r="E38" s="26" t="s">
        <v>94</v>
      </c>
      <c r="F38" s="239"/>
      <c r="G38" s="239"/>
      <c r="H38" s="26"/>
      <c r="I38" s="26"/>
      <c r="J38" s="26" t="s">
        <v>103</v>
      </c>
      <c r="K38" s="26" t="s">
        <v>106</v>
      </c>
      <c r="L38" s="239"/>
      <c r="M38" s="239"/>
      <c r="N38" s="239"/>
    </row>
    <row r="39" spans="1:14" s="27" customFormat="1" ht="18.75">
      <c r="A39" s="30" t="s">
        <v>109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s="27" customFormat="1" ht="18.75">
      <c r="A40" s="32" t="s">
        <v>110</v>
      </c>
      <c r="B40" s="33">
        <v>6461020</v>
      </c>
      <c r="C40" s="33">
        <f>D40+E40+F40+G40+H40+I40+J40+K40+L40+M40+N40</f>
        <v>6010725.9500000002</v>
      </c>
      <c r="D40" s="33">
        <v>5526758.3700000001</v>
      </c>
      <c r="E40" s="33">
        <v>141619.84</v>
      </c>
      <c r="F40" s="33">
        <v>180000</v>
      </c>
      <c r="G40" s="33"/>
      <c r="I40" s="33">
        <v>162347.74</v>
      </c>
      <c r="J40" s="33"/>
      <c r="K40" s="33"/>
      <c r="L40" s="33"/>
      <c r="M40" s="33"/>
      <c r="N40" s="33"/>
    </row>
    <row r="41" spans="1:14" s="27" customFormat="1" ht="18.75">
      <c r="A41" s="32" t="s">
        <v>111</v>
      </c>
      <c r="B41" s="33">
        <v>2911200</v>
      </c>
      <c r="C41" s="33">
        <f t="shared" ref="C41:C51" si="3">D41+E41+F41+G41+H41+I41+J41+K41+L41+M41+N41</f>
        <v>2821436.13</v>
      </c>
      <c r="D41" s="33">
        <v>1116480</v>
      </c>
      <c r="E41" s="33">
        <v>687836.13</v>
      </c>
      <c r="F41" s="33">
        <v>144000</v>
      </c>
      <c r="G41" s="33"/>
      <c r="H41" s="32"/>
      <c r="I41" s="33">
        <v>756000</v>
      </c>
      <c r="J41" s="33"/>
      <c r="K41" s="33"/>
      <c r="L41" s="33"/>
      <c r="M41" s="33">
        <v>117120</v>
      </c>
      <c r="N41" s="33"/>
    </row>
    <row r="42" spans="1:14" s="27" customFormat="1" ht="18.75">
      <c r="A42" s="32" t="s">
        <v>112</v>
      </c>
      <c r="B42" s="33">
        <v>2640700</v>
      </c>
      <c r="C42" s="33">
        <f t="shared" si="3"/>
        <v>2343276.5</v>
      </c>
      <c r="D42" s="33">
        <v>1929516.5</v>
      </c>
      <c r="E42" s="33">
        <v>99960</v>
      </c>
      <c r="F42" s="33">
        <v>2100</v>
      </c>
      <c r="G42" s="33"/>
      <c r="H42" s="32"/>
      <c r="I42" s="33">
        <v>311700</v>
      </c>
      <c r="J42" s="33"/>
      <c r="K42" s="33"/>
      <c r="L42" s="33"/>
      <c r="M42" s="33"/>
      <c r="N42" s="33"/>
    </row>
    <row r="43" spans="1:14" s="27" customFormat="1" ht="18.75">
      <c r="A43" s="32" t="s">
        <v>113</v>
      </c>
      <c r="B43" s="33">
        <v>6300900</v>
      </c>
      <c r="C43" s="33">
        <f t="shared" si="3"/>
        <v>4784301.66</v>
      </c>
      <c r="D43" s="33">
        <v>1508770.66</v>
      </c>
      <c r="E43" s="33">
        <v>196960</v>
      </c>
      <c r="F43" s="33">
        <v>1609615.5</v>
      </c>
      <c r="G43" s="33">
        <v>124060</v>
      </c>
      <c r="H43" s="32"/>
      <c r="I43" s="33">
        <v>246841.5</v>
      </c>
      <c r="J43" s="33">
        <v>173069</v>
      </c>
      <c r="K43" s="33">
        <v>716460</v>
      </c>
      <c r="L43" s="33">
        <v>182095</v>
      </c>
      <c r="M43" s="33">
        <v>26430</v>
      </c>
      <c r="N43" s="33"/>
    </row>
    <row r="44" spans="1:14" s="27" customFormat="1" ht="18.75">
      <c r="A44" s="32" t="s">
        <v>114</v>
      </c>
      <c r="B44" s="33">
        <v>2746780</v>
      </c>
      <c r="C44" s="33">
        <f t="shared" si="3"/>
        <v>2319990.2000000002</v>
      </c>
      <c r="D44" s="33">
        <v>337567.4</v>
      </c>
      <c r="E44" s="33">
        <v>143150</v>
      </c>
      <c r="F44" s="33">
        <v>1424181.8</v>
      </c>
      <c r="G44" s="33">
        <v>4450</v>
      </c>
      <c r="H44" s="32"/>
      <c r="I44" s="33">
        <v>375301</v>
      </c>
      <c r="J44" s="33"/>
      <c r="K44" s="33">
        <v>33140</v>
      </c>
      <c r="L44" s="33">
        <v>2200</v>
      </c>
      <c r="M44" s="33"/>
      <c r="N44" s="33"/>
    </row>
    <row r="45" spans="1:14" s="27" customFormat="1" ht="18.75">
      <c r="A45" s="32" t="s">
        <v>115</v>
      </c>
      <c r="B45" s="33">
        <v>518000</v>
      </c>
      <c r="C45" s="33">
        <f t="shared" si="3"/>
        <v>474644.84</v>
      </c>
      <c r="D45" s="33">
        <v>340993.89</v>
      </c>
      <c r="E45" s="33"/>
      <c r="F45" s="33"/>
      <c r="G45" s="33"/>
      <c r="H45" s="32"/>
      <c r="I45" s="33"/>
      <c r="J45" s="33"/>
      <c r="K45" s="33"/>
      <c r="L45" s="33"/>
      <c r="M45" s="33">
        <v>133650.95000000001</v>
      </c>
      <c r="N45" s="33"/>
    </row>
    <row r="46" spans="1:14" s="27" customFormat="1" ht="18.75">
      <c r="A46" s="32" t="s">
        <v>116</v>
      </c>
      <c r="B46" s="33">
        <v>1767400</v>
      </c>
      <c r="C46" s="33">
        <f t="shared" si="3"/>
        <v>1767400</v>
      </c>
      <c r="D46" s="33"/>
      <c r="E46" s="33"/>
      <c r="F46" s="33">
        <v>1557400</v>
      </c>
      <c r="G46" s="33">
        <v>130000</v>
      </c>
      <c r="H46" s="32"/>
      <c r="I46" s="33"/>
      <c r="J46" s="33"/>
      <c r="K46" s="33">
        <v>80000</v>
      </c>
      <c r="L46" s="33"/>
      <c r="M46" s="33"/>
      <c r="N46" s="33"/>
    </row>
    <row r="47" spans="1:14" s="27" customFormat="1" ht="18.75">
      <c r="A47" s="34" t="s">
        <v>120</v>
      </c>
      <c r="B47" s="35">
        <v>30000</v>
      </c>
      <c r="C47" s="33">
        <f t="shared" si="3"/>
        <v>25000</v>
      </c>
      <c r="D47" s="35">
        <v>25000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s="27" customFormat="1" ht="18.75">
      <c r="A48" s="32" t="s">
        <v>117</v>
      </c>
      <c r="B48" s="33">
        <v>2000000</v>
      </c>
      <c r="C48" s="33">
        <f t="shared" si="3"/>
        <v>1852613</v>
      </c>
      <c r="D48" s="33"/>
      <c r="E48" s="33"/>
      <c r="F48" s="33"/>
      <c r="G48" s="33"/>
      <c r="H48" s="32"/>
      <c r="I48" s="33"/>
      <c r="J48" s="33"/>
      <c r="K48" s="33"/>
      <c r="L48" s="33"/>
      <c r="M48" s="33"/>
      <c r="N48" s="33">
        <v>1852613</v>
      </c>
    </row>
    <row r="49" spans="1:17" s="27" customFormat="1" ht="18.75">
      <c r="A49" s="32" t="s">
        <v>118</v>
      </c>
      <c r="B49" s="33">
        <v>758800</v>
      </c>
      <c r="C49" s="33">
        <f t="shared" si="3"/>
        <v>580665.25</v>
      </c>
      <c r="D49" s="33">
        <v>122640</v>
      </c>
      <c r="E49" s="33">
        <v>56000</v>
      </c>
      <c r="F49" s="33">
        <v>171910</v>
      </c>
      <c r="G49" s="33"/>
      <c r="I49" s="33">
        <v>217115.25</v>
      </c>
      <c r="J49" s="33"/>
      <c r="K49" s="33"/>
      <c r="L49" s="33"/>
      <c r="M49" s="33">
        <v>13000</v>
      </c>
      <c r="N49" s="33"/>
    </row>
    <row r="50" spans="1:17" s="27" customFormat="1" ht="18.75">
      <c r="A50" s="32" t="s">
        <v>119</v>
      </c>
      <c r="B50" s="33">
        <v>9365200</v>
      </c>
      <c r="C50" s="33">
        <f t="shared" si="3"/>
        <v>9325745</v>
      </c>
      <c r="D50" s="33"/>
      <c r="E50" s="33"/>
      <c r="F50" s="33"/>
      <c r="G50" s="33"/>
      <c r="H50" s="33"/>
      <c r="I50" s="33">
        <v>9325745</v>
      </c>
      <c r="J50" s="33"/>
      <c r="K50" s="33"/>
      <c r="L50" s="33"/>
      <c r="M50" s="33"/>
      <c r="N50" s="33"/>
    </row>
    <row r="51" spans="1:17" s="27" customFormat="1" ht="19.5" thickBot="1">
      <c r="A51" s="78" t="s">
        <v>130</v>
      </c>
      <c r="B51" s="37">
        <f>SUM(B40:B50)</f>
        <v>35500000</v>
      </c>
      <c r="C51" s="37">
        <f t="shared" si="3"/>
        <v>32305798.530000005</v>
      </c>
      <c r="D51" s="37">
        <f t="shared" ref="D51:N51" si="4">SUM(D40:D50)</f>
        <v>10907726.820000002</v>
      </c>
      <c r="E51" s="37">
        <f t="shared" si="4"/>
        <v>1325525.97</v>
      </c>
      <c r="F51" s="37">
        <f t="shared" si="4"/>
        <v>5089207.3</v>
      </c>
      <c r="G51" s="37">
        <f t="shared" si="4"/>
        <v>258510</v>
      </c>
      <c r="H51" s="37">
        <f t="shared" si="4"/>
        <v>0</v>
      </c>
      <c r="I51" s="37">
        <f t="shared" si="4"/>
        <v>11395050.49</v>
      </c>
      <c r="J51" s="37">
        <f t="shared" si="4"/>
        <v>173069</v>
      </c>
      <c r="K51" s="37">
        <f t="shared" si="4"/>
        <v>829600</v>
      </c>
      <c r="L51" s="37">
        <f t="shared" si="4"/>
        <v>184295</v>
      </c>
      <c r="M51" s="37">
        <f t="shared" si="4"/>
        <v>290200.95</v>
      </c>
      <c r="N51" s="37">
        <f t="shared" si="4"/>
        <v>1852613</v>
      </c>
      <c r="Q51" s="68"/>
    </row>
    <row r="52" spans="1:17" s="27" customFormat="1" ht="19.5" thickTop="1">
      <c r="A52" s="38" t="s">
        <v>121</v>
      </c>
      <c r="B52" s="39"/>
      <c r="C52" s="39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  <c r="Q52" s="68"/>
    </row>
    <row r="53" spans="1:17" s="27" customFormat="1" ht="18.75">
      <c r="A53" s="32" t="s">
        <v>122</v>
      </c>
      <c r="B53" s="33">
        <v>270000</v>
      </c>
      <c r="C53" s="33">
        <v>279738.57</v>
      </c>
      <c r="D53" s="56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7" s="27" customFormat="1" ht="18.75">
      <c r="A54" s="32" t="s">
        <v>123</v>
      </c>
      <c r="B54" s="33">
        <v>198000</v>
      </c>
      <c r="C54" s="33">
        <v>462688.4</v>
      </c>
      <c r="D54" s="56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7" s="27" customFormat="1" ht="18.75">
      <c r="A55" s="32" t="s">
        <v>124</v>
      </c>
      <c r="B55" s="33">
        <v>65000</v>
      </c>
      <c r="C55" s="33">
        <v>85126</v>
      </c>
      <c r="D55" s="56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7" s="27" customFormat="1" ht="18.75">
      <c r="A56" s="32" t="s">
        <v>125</v>
      </c>
      <c r="B56" s="33">
        <v>110000</v>
      </c>
      <c r="C56" s="33">
        <v>139510</v>
      </c>
      <c r="D56" s="56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7" s="27" customFormat="1" ht="18.75">
      <c r="A57" s="32" t="s">
        <v>126</v>
      </c>
      <c r="B57" s="33">
        <v>224000</v>
      </c>
      <c r="C57" s="33">
        <v>552908.53</v>
      </c>
      <c r="D57" s="56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7">
      <c r="A58" s="32" t="s">
        <v>127</v>
      </c>
      <c r="B58" s="33">
        <v>18633000</v>
      </c>
      <c r="C58" s="33">
        <v>23200875.739999998</v>
      </c>
      <c r="D58" s="56"/>
      <c r="E58" s="41"/>
      <c r="F58" s="41"/>
      <c r="G58" s="41"/>
      <c r="H58" s="41"/>
      <c r="I58" s="41"/>
      <c r="J58" s="41"/>
      <c r="K58" s="41"/>
      <c r="L58" s="41"/>
      <c r="M58" s="41"/>
      <c r="N58" s="57"/>
    </row>
    <row r="59" spans="1:17">
      <c r="A59" s="32" t="s">
        <v>128</v>
      </c>
      <c r="B59" s="33">
        <v>16000000</v>
      </c>
      <c r="C59" s="33">
        <v>16549896.17</v>
      </c>
      <c r="D59" s="56"/>
      <c r="E59" s="41"/>
      <c r="F59" s="41"/>
      <c r="G59" s="41"/>
      <c r="H59" s="41"/>
      <c r="I59" s="41"/>
      <c r="J59" s="41"/>
      <c r="K59" s="41"/>
      <c r="L59" s="41"/>
      <c r="M59" s="41"/>
      <c r="N59" s="57"/>
    </row>
    <row r="60" spans="1:17">
      <c r="A60" s="69" t="s">
        <v>207</v>
      </c>
      <c r="B60" s="122">
        <v>0</v>
      </c>
      <c r="C60" s="122">
        <v>0</v>
      </c>
      <c r="D60" s="56"/>
      <c r="E60" s="41"/>
      <c r="F60" s="41"/>
      <c r="G60" s="41"/>
      <c r="H60" s="41"/>
      <c r="I60" s="41"/>
      <c r="J60" s="41"/>
      <c r="K60" s="41"/>
      <c r="L60" s="41"/>
      <c r="M60" s="41"/>
      <c r="N60" s="57"/>
    </row>
    <row r="61" spans="1:17" ht="22.5" thickBot="1">
      <c r="A61" s="78" t="s">
        <v>129</v>
      </c>
      <c r="B61" s="37">
        <f>SUM(B53:B60)</f>
        <v>35500000</v>
      </c>
      <c r="C61" s="37">
        <f>SUM(C53:C60)</f>
        <v>41270743.409999996</v>
      </c>
      <c r="D61" s="56"/>
      <c r="E61" s="41"/>
      <c r="F61" s="41"/>
      <c r="G61" s="41"/>
      <c r="H61" s="41"/>
      <c r="I61" s="41"/>
      <c r="J61" s="41"/>
      <c r="K61" s="41"/>
      <c r="L61" s="41"/>
      <c r="M61" s="41"/>
      <c r="N61" s="57"/>
    </row>
    <row r="62" spans="1:17" ht="23.25" thickTop="1" thickBot="1">
      <c r="A62" s="27" t="s">
        <v>131</v>
      </c>
      <c r="B62" s="28"/>
      <c r="C62" s="40">
        <f>C61-C51</f>
        <v>8964944.8799999915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9"/>
    </row>
    <row r="63" spans="1:17" ht="22.5" thickTop="1">
      <c r="A63" s="27"/>
      <c r="B63" s="28"/>
      <c r="C63" s="41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9"/>
    </row>
    <row r="64" spans="1:17">
      <c r="A64" s="27"/>
      <c r="B64" s="28"/>
      <c r="C64" s="41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9"/>
    </row>
    <row r="65" spans="1:14" s="2" customFormat="1" ht="23.25">
      <c r="A65" s="228" t="s">
        <v>37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</row>
    <row r="66" spans="1:14" s="2" customFormat="1" ht="23.25">
      <c r="A66" s="228" t="s">
        <v>133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</row>
    <row r="67" spans="1:14" s="2" customFormat="1" ht="23.25">
      <c r="A67" s="228" t="s">
        <v>206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</row>
    <row r="68" spans="1:14" s="2" customFormat="1" ht="10.5" customHeight="1"/>
    <row r="69" spans="1:14" s="23" customFormat="1" ht="18.75">
      <c r="A69" s="239" t="s">
        <v>12</v>
      </c>
      <c r="B69" s="239" t="s">
        <v>89</v>
      </c>
      <c r="C69" s="239" t="s">
        <v>132</v>
      </c>
      <c r="D69" s="24" t="s">
        <v>90</v>
      </c>
      <c r="E69" s="24" t="s">
        <v>92</v>
      </c>
      <c r="F69" s="239" t="s">
        <v>95</v>
      </c>
      <c r="G69" s="239" t="s">
        <v>96</v>
      </c>
      <c r="H69" s="24" t="s">
        <v>97</v>
      </c>
      <c r="I69" s="24" t="s">
        <v>99</v>
      </c>
      <c r="J69" s="24" t="s">
        <v>101</v>
      </c>
      <c r="K69" s="24" t="s">
        <v>104</v>
      </c>
      <c r="L69" s="239" t="s">
        <v>107</v>
      </c>
      <c r="M69" s="239" t="s">
        <v>108</v>
      </c>
      <c r="N69" s="239" t="s">
        <v>4</v>
      </c>
    </row>
    <row r="70" spans="1:14" s="23" customFormat="1" ht="18.75">
      <c r="A70" s="239"/>
      <c r="B70" s="239"/>
      <c r="C70" s="239"/>
      <c r="D70" s="25" t="s">
        <v>91</v>
      </c>
      <c r="E70" s="25" t="s">
        <v>93</v>
      </c>
      <c r="F70" s="239"/>
      <c r="G70" s="239"/>
      <c r="H70" s="25" t="s">
        <v>98</v>
      </c>
      <c r="I70" s="25" t="s">
        <v>100</v>
      </c>
      <c r="J70" s="25" t="s">
        <v>102</v>
      </c>
      <c r="K70" s="25" t="s">
        <v>105</v>
      </c>
      <c r="L70" s="239"/>
      <c r="M70" s="239"/>
      <c r="N70" s="239"/>
    </row>
    <row r="71" spans="1:14" s="23" customFormat="1" ht="18.75">
      <c r="A71" s="239"/>
      <c r="B71" s="239"/>
      <c r="C71" s="239"/>
      <c r="D71" s="26"/>
      <c r="E71" s="26" t="s">
        <v>94</v>
      </c>
      <c r="F71" s="239"/>
      <c r="G71" s="239"/>
      <c r="H71" s="26"/>
      <c r="I71" s="26"/>
      <c r="J71" s="26" t="s">
        <v>103</v>
      </c>
      <c r="K71" s="26" t="s">
        <v>106</v>
      </c>
      <c r="L71" s="239"/>
      <c r="M71" s="239"/>
      <c r="N71" s="239"/>
    </row>
    <row r="72" spans="1:14" s="27" customFormat="1" ht="18.75">
      <c r="A72" s="30" t="s">
        <v>109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s="27" customFormat="1" ht="18.75">
      <c r="A73" s="32" t="s">
        <v>110</v>
      </c>
      <c r="B73" s="33">
        <v>6461020</v>
      </c>
      <c r="C73" s="33">
        <f>D73+E73+F73+G73+H73+I73+J73+K73+L73+M73+N73</f>
        <v>6010725.9500000002</v>
      </c>
      <c r="D73" s="33">
        <v>5526758.3700000001</v>
      </c>
      <c r="E73" s="33">
        <v>141619.84</v>
      </c>
      <c r="F73" s="33">
        <v>180000</v>
      </c>
      <c r="G73" s="33"/>
      <c r="I73" s="33">
        <v>162347.74</v>
      </c>
      <c r="J73" s="33"/>
      <c r="K73" s="33"/>
      <c r="L73" s="33"/>
      <c r="M73" s="33"/>
      <c r="N73" s="33"/>
    </row>
    <row r="74" spans="1:14" s="27" customFormat="1" ht="18.75">
      <c r="A74" s="32" t="s">
        <v>111</v>
      </c>
      <c r="B74" s="33">
        <v>2911200</v>
      </c>
      <c r="C74" s="33">
        <f t="shared" ref="C74:C84" si="5">D74+E74+F74+G74+H74+I74+J74+K74+L74+M74+N74</f>
        <v>2821436.13</v>
      </c>
      <c r="D74" s="33">
        <v>1116480</v>
      </c>
      <c r="E74" s="33">
        <v>687836.13</v>
      </c>
      <c r="F74" s="33">
        <v>144000</v>
      </c>
      <c r="G74" s="33"/>
      <c r="H74" s="32"/>
      <c r="I74" s="33">
        <v>756000</v>
      </c>
      <c r="J74" s="33"/>
      <c r="K74" s="33"/>
      <c r="L74" s="33"/>
      <c r="M74" s="33">
        <v>117120</v>
      </c>
      <c r="N74" s="33"/>
    </row>
    <row r="75" spans="1:14" s="27" customFormat="1" ht="18.75">
      <c r="A75" s="32" t="s">
        <v>112</v>
      </c>
      <c r="B75" s="33">
        <v>2640700</v>
      </c>
      <c r="C75" s="33">
        <f t="shared" si="5"/>
        <v>2343276.5</v>
      </c>
      <c r="D75" s="33">
        <v>1929516.5</v>
      </c>
      <c r="E75" s="33">
        <v>99960</v>
      </c>
      <c r="F75" s="33">
        <v>2100</v>
      </c>
      <c r="G75" s="33"/>
      <c r="H75" s="32"/>
      <c r="I75" s="33">
        <v>311700</v>
      </c>
      <c r="J75" s="33"/>
      <c r="K75" s="33"/>
      <c r="L75" s="33"/>
      <c r="M75" s="33"/>
      <c r="N75" s="33"/>
    </row>
    <row r="76" spans="1:14" s="27" customFormat="1" ht="18.75">
      <c r="A76" s="32" t="s">
        <v>113</v>
      </c>
      <c r="B76" s="33">
        <v>6300900</v>
      </c>
      <c r="C76" s="33">
        <f t="shared" si="5"/>
        <v>4784301.66</v>
      </c>
      <c r="D76" s="33">
        <v>1508770.66</v>
      </c>
      <c r="E76" s="33">
        <v>196960</v>
      </c>
      <c r="F76" s="33">
        <v>1609615.5</v>
      </c>
      <c r="G76" s="33">
        <v>124060</v>
      </c>
      <c r="H76" s="32"/>
      <c r="I76" s="33">
        <v>246841.5</v>
      </c>
      <c r="J76" s="33">
        <v>173069</v>
      </c>
      <c r="K76" s="33">
        <v>716460</v>
      </c>
      <c r="L76" s="33">
        <v>182095</v>
      </c>
      <c r="M76" s="33">
        <v>26430</v>
      </c>
      <c r="N76" s="33"/>
    </row>
    <row r="77" spans="1:14" s="27" customFormat="1" ht="18.75">
      <c r="A77" s="32" t="s">
        <v>114</v>
      </c>
      <c r="B77" s="33">
        <v>2746780</v>
      </c>
      <c r="C77" s="33">
        <f t="shared" si="5"/>
        <v>2319990.2000000002</v>
      </c>
      <c r="D77" s="33">
        <v>337567.4</v>
      </c>
      <c r="E77" s="33">
        <v>143150</v>
      </c>
      <c r="F77" s="33">
        <v>1424181.8</v>
      </c>
      <c r="G77" s="33">
        <v>4450</v>
      </c>
      <c r="H77" s="32"/>
      <c r="I77" s="33">
        <v>375301</v>
      </c>
      <c r="J77" s="33"/>
      <c r="K77" s="33">
        <v>33140</v>
      </c>
      <c r="L77" s="33">
        <v>2200</v>
      </c>
      <c r="M77" s="33"/>
      <c r="N77" s="33"/>
    </row>
    <row r="78" spans="1:14" s="27" customFormat="1" ht="18.75">
      <c r="A78" s="32" t="s">
        <v>115</v>
      </c>
      <c r="B78" s="33">
        <v>518000</v>
      </c>
      <c r="C78" s="33">
        <f t="shared" si="5"/>
        <v>474644.84</v>
      </c>
      <c r="D78" s="33">
        <v>340993.89</v>
      </c>
      <c r="E78" s="33"/>
      <c r="F78" s="33"/>
      <c r="G78" s="33"/>
      <c r="H78" s="32"/>
      <c r="I78" s="33"/>
      <c r="J78" s="33"/>
      <c r="K78" s="33"/>
      <c r="L78" s="33"/>
      <c r="M78" s="33">
        <v>133650.95000000001</v>
      </c>
      <c r="N78" s="33"/>
    </row>
    <row r="79" spans="1:14" s="27" customFormat="1" ht="18.75">
      <c r="A79" s="32" t="s">
        <v>116</v>
      </c>
      <c r="B79" s="33">
        <v>1767400</v>
      </c>
      <c r="C79" s="33">
        <f t="shared" si="5"/>
        <v>1767400</v>
      </c>
      <c r="D79" s="33"/>
      <c r="E79" s="33"/>
      <c r="F79" s="33">
        <v>1557400</v>
      </c>
      <c r="G79" s="33">
        <v>130000</v>
      </c>
      <c r="H79" s="32"/>
      <c r="I79" s="33"/>
      <c r="J79" s="33"/>
      <c r="K79" s="33">
        <v>80000</v>
      </c>
      <c r="L79" s="33"/>
      <c r="M79" s="33"/>
      <c r="N79" s="33"/>
    </row>
    <row r="80" spans="1:14" s="27" customFormat="1" ht="18.75">
      <c r="A80" s="34" t="s">
        <v>120</v>
      </c>
      <c r="B80" s="35">
        <v>30000</v>
      </c>
      <c r="C80" s="33">
        <f t="shared" si="5"/>
        <v>25000</v>
      </c>
      <c r="D80" s="35">
        <v>25000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7" s="27" customFormat="1" ht="18.75">
      <c r="A81" s="32" t="s">
        <v>117</v>
      </c>
      <c r="B81" s="33">
        <v>2000000</v>
      </c>
      <c r="C81" s="33">
        <f t="shared" si="5"/>
        <v>1852613</v>
      </c>
      <c r="D81" s="33"/>
      <c r="E81" s="33"/>
      <c r="F81" s="33"/>
      <c r="G81" s="33"/>
      <c r="H81" s="32"/>
      <c r="I81" s="33"/>
      <c r="J81" s="33"/>
      <c r="K81" s="33"/>
      <c r="L81" s="33"/>
      <c r="M81" s="33"/>
      <c r="N81" s="33">
        <v>1852613</v>
      </c>
    </row>
    <row r="82" spans="1:17" s="27" customFormat="1" ht="18.75">
      <c r="A82" s="32" t="s">
        <v>118</v>
      </c>
      <c r="B82" s="33">
        <v>758800</v>
      </c>
      <c r="C82" s="33">
        <f t="shared" si="5"/>
        <v>580665.25</v>
      </c>
      <c r="D82" s="33">
        <v>122640</v>
      </c>
      <c r="E82" s="33">
        <v>56000</v>
      </c>
      <c r="F82" s="33">
        <v>171910</v>
      </c>
      <c r="G82" s="33"/>
      <c r="I82" s="33">
        <v>217115.25</v>
      </c>
      <c r="J82" s="33"/>
      <c r="K82" s="33"/>
      <c r="L82" s="33"/>
      <c r="M82" s="33">
        <v>13000</v>
      </c>
      <c r="N82" s="33"/>
    </row>
    <row r="83" spans="1:17" s="27" customFormat="1" ht="18.75">
      <c r="A83" s="32" t="s">
        <v>119</v>
      </c>
      <c r="B83" s="33">
        <v>9365200</v>
      </c>
      <c r="C83" s="33">
        <f t="shared" si="5"/>
        <v>9325745</v>
      </c>
      <c r="D83" s="33"/>
      <c r="E83" s="33"/>
      <c r="F83" s="33"/>
      <c r="G83" s="33"/>
      <c r="H83" s="33"/>
      <c r="I83" s="33">
        <v>9325745</v>
      </c>
      <c r="J83" s="33"/>
      <c r="K83" s="33"/>
      <c r="L83" s="33"/>
      <c r="M83" s="33"/>
      <c r="N83" s="33"/>
    </row>
    <row r="84" spans="1:17" s="27" customFormat="1" ht="19.5" thickBot="1">
      <c r="A84" s="78" t="s">
        <v>130</v>
      </c>
      <c r="B84" s="37">
        <f>SUM(B73:B83)</f>
        <v>35500000</v>
      </c>
      <c r="C84" s="37">
        <f t="shared" si="5"/>
        <v>32305798.530000005</v>
      </c>
      <c r="D84" s="37">
        <f t="shared" ref="D84:N84" si="6">SUM(D73:D83)</f>
        <v>10907726.820000002</v>
      </c>
      <c r="E84" s="37">
        <f t="shared" si="6"/>
        <v>1325525.97</v>
      </c>
      <c r="F84" s="37">
        <f t="shared" si="6"/>
        <v>5089207.3</v>
      </c>
      <c r="G84" s="37">
        <f t="shared" si="6"/>
        <v>258510</v>
      </c>
      <c r="H84" s="37">
        <f t="shared" si="6"/>
        <v>0</v>
      </c>
      <c r="I84" s="37">
        <f t="shared" si="6"/>
        <v>11395050.49</v>
      </c>
      <c r="J84" s="37">
        <f t="shared" si="6"/>
        <v>173069</v>
      </c>
      <c r="K84" s="37">
        <f t="shared" si="6"/>
        <v>829600</v>
      </c>
      <c r="L84" s="37">
        <f t="shared" si="6"/>
        <v>184295</v>
      </c>
      <c r="M84" s="37">
        <f t="shared" si="6"/>
        <v>290200.95</v>
      </c>
      <c r="N84" s="37">
        <f t="shared" si="6"/>
        <v>1852613</v>
      </c>
      <c r="Q84" s="68"/>
    </row>
    <row r="85" spans="1:17" ht="22.5" thickTop="1"/>
  </sheetData>
  <mergeCells count="33">
    <mergeCell ref="A32:N32"/>
    <mergeCell ref="L36:L38"/>
    <mergeCell ref="M36:M38"/>
    <mergeCell ref="N36:N38"/>
    <mergeCell ref="A34:N34"/>
    <mergeCell ref="A33:N33"/>
    <mergeCell ref="A36:A38"/>
    <mergeCell ref="B36:B38"/>
    <mergeCell ref="C36:C38"/>
    <mergeCell ref="F36:F38"/>
    <mergeCell ref="G36:G38"/>
    <mergeCell ref="A1:N1"/>
    <mergeCell ref="A2:N2"/>
    <mergeCell ref="A3:N3"/>
    <mergeCell ref="A5:A7"/>
    <mergeCell ref="B5:B7"/>
    <mergeCell ref="C5:C7"/>
    <mergeCell ref="F5:F7"/>
    <mergeCell ref="G5:G7"/>
    <mergeCell ref="L5:L7"/>
    <mergeCell ref="M5:M7"/>
    <mergeCell ref="N5:N7"/>
    <mergeCell ref="A65:N65"/>
    <mergeCell ref="A66:N66"/>
    <mergeCell ref="A67:N67"/>
    <mergeCell ref="A69:A71"/>
    <mergeCell ref="B69:B71"/>
    <mergeCell ref="C69:C71"/>
    <mergeCell ref="F69:F71"/>
    <mergeCell ref="G69:G71"/>
    <mergeCell ref="L69:L71"/>
    <mergeCell ref="M69:M71"/>
    <mergeCell ref="N69:N71"/>
  </mergeCells>
  <phoneticPr fontId="4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topLeftCell="A79" workbookViewId="0">
      <selection activeCell="B88" sqref="B88:B89"/>
    </sheetView>
  </sheetViews>
  <sheetFormatPr defaultRowHeight="21.75"/>
  <cols>
    <col min="1" max="1" width="50.140625" customWidth="1"/>
    <col min="2" max="2" width="15.7109375" customWidth="1"/>
    <col min="3" max="3" width="18.42578125" customWidth="1"/>
    <col min="4" max="4" width="2.7109375" customWidth="1"/>
    <col min="5" max="5" width="17" customWidth="1"/>
  </cols>
  <sheetData>
    <row r="1" spans="1:5" s="2" customFormat="1" ht="21" customHeight="1">
      <c r="A1" s="240" t="s">
        <v>37</v>
      </c>
      <c r="B1" s="240"/>
      <c r="C1" s="240"/>
      <c r="D1" s="240"/>
      <c r="E1" s="240"/>
    </row>
    <row r="2" spans="1:5" s="2" customFormat="1" ht="20.25" customHeight="1">
      <c r="A2" s="240" t="s">
        <v>276</v>
      </c>
      <c r="B2" s="240"/>
      <c r="C2" s="240"/>
      <c r="D2" s="240"/>
      <c r="E2" s="240"/>
    </row>
    <row r="3" spans="1:5" s="2" customFormat="1" ht="21" customHeight="1">
      <c r="A3" s="240" t="s">
        <v>277</v>
      </c>
      <c r="B3" s="240"/>
      <c r="C3" s="240"/>
      <c r="D3" s="240"/>
      <c r="E3" s="240"/>
    </row>
    <row r="4" spans="1:5" s="2" customFormat="1" ht="18.75" customHeight="1">
      <c r="A4" s="239" t="s">
        <v>12</v>
      </c>
      <c r="B4" s="239" t="s">
        <v>89</v>
      </c>
      <c r="C4" s="239" t="s">
        <v>156</v>
      </c>
      <c r="D4" s="144" t="s">
        <v>135</v>
      </c>
      <c r="E4" s="24" t="s">
        <v>136</v>
      </c>
    </row>
    <row r="5" spans="1:5" s="2" customFormat="1" ht="20.25" customHeight="1">
      <c r="A5" s="239"/>
      <c r="B5" s="239"/>
      <c r="C5" s="239"/>
      <c r="D5" s="145" t="s">
        <v>74</v>
      </c>
      <c r="E5" s="26" t="s">
        <v>137</v>
      </c>
    </row>
    <row r="6" spans="1:5" s="2" customFormat="1" ht="20.100000000000001" customHeight="1">
      <c r="A6" s="146" t="s">
        <v>138</v>
      </c>
      <c r="B6" s="147"/>
      <c r="C6" s="147"/>
      <c r="D6" s="147"/>
      <c r="E6" s="147"/>
    </row>
    <row r="7" spans="1:5" s="2" customFormat="1" ht="20.100000000000001" customHeight="1">
      <c r="A7" s="166" t="s">
        <v>121</v>
      </c>
      <c r="B7" s="170"/>
      <c r="C7" s="170"/>
      <c r="D7" s="170"/>
      <c r="E7" s="170"/>
    </row>
    <row r="8" spans="1:5" s="2" customFormat="1" ht="20.100000000000001" customHeight="1">
      <c r="A8" s="168" t="s">
        <v>308</v>
      </c>
      <c r="B8" s="173">
        <f>B9+B10+B11</f>
        <v>270000</v>
      </c>
      <c r="C8" s="173">
        <f>C9+C10+C11</f>
        <v>279738.57</v>
      </c>
      <c r="D8" s="174" t="s">
        <v>194</v>
      </c>
      <c r="E8" s="188">
        <f>C8-B8</f>
        <v>9738.570000000007</v>
      </c>
    </row>
    <row r="9" spans="1:5" s="2" customFormat="1" ht="20.100000000000001" customHeight="1">
      <c r="A9" s="168" t="s">
        <v>278</v>
      </c>
      <c r="B9" s="171">
        <v>180000</v>
      </c>
      <c r="C9" s="171">
        <f>173947.65+17100</f>
        <v>191047.65</v>
      </c>
      <c r="D9" s="172" t="s">
        <v>194</v>
      </c>
      <c r="E9" s="189">
        <f t="shared" ref="E9:E42" si="0">C9-B9</f>
        <v>11047.649999999994</v>
      </c>
    </row>
    <row r="10" spans="1:5" s="2" customFormat="1" ht="20.100000000000001" customHeight="1">
      <c r="A10" s="168" t="s">
        <v>279</v>
      </c>
      <c r="B10" s="167">
        <v>70000</v>
      </c>
      <c r="C10" s="167">
        <f>60176.69+9590.23</f>
        <v>69766.92</v>
      </c>
      <c r="D10" s="169" t="s">
        <v>194</v>
      </c>
      <c r="E10" s="186">
        <f t="shared" si="0"/>
        <v>-233.08000000000175</v>
      </c>
    </row>
    <row r="11" spans="1:5" s="2" customFormat="1" ht="20.100000000000001" customHeight="1">
      <c r="A11" s="168" t="s">
        <v>280</v>
      </c>
      <c r="B11" s="170">
        <v>20000</v>
      </c>
      <c r="C11" s="170">
        <f>17724+1200</f>
        <v>18924</v>
      </c>
      <c r="D11" s="175" t="s">
        <v>194</v>
      </c>
      <c r="E11" s="190">
        <f t="shared" si="0"/>
        <v>-1076</v>
      </c>
    </row>
    <row r="12" spans="1:5" s="2" customFormat="1" ht="20.100000000000001" customHeight="1">
      <c r="A12" s="166" t="s">
        <v>139</v>
      </c>
      <c r="B12" s="173">
        <f>B13+B14+B15+B16+B17+B18+B19+B20</f>
        <v>198000</v>
      </c>
      <c r="C12" s="173">
        <f>C13+C14+C15+C16+C17+C18+C19+C20+C21</f>
        <v>464719.4</v>
      </c>
      <c r="D12" s="174" t="s">
        <v>310</v>
      </c>
      <c r="E12" s="188">
        <f t="shared" si="0"/>
        <v>266719.40000000002</v>
      </c>
    </row>
    <row r="13" spans="1:5" s="2" customFormat="1" ht="20.100000000000001" customHeight="1">
      <c r="A13" s="168" t="s">
        <v>281</v>
      </c>
      <c r="B13" s="171">
        <v>1000</v>
      </c>
      <c r="C13" s="171">
        <v>2153.4</v>
      </c>
      <c r="D13" s="172" t="s">
        <v>310</v>
      </c>
      <c r="E13" s="189">
        <f t="shared" si="0"/>
        <v>1153.4000000000001</v>
      </c>
    </row>
    <row r="14" spans="1:5" s="2" customFormat="1" ht="20.100000000000001" customHeight="1">
      <c r="A14" s="168" t="s">
        <v>282</v>
      </c>
      <c r="B14" s="167">
        <v>3000</v>
      </c>
      <c r="C14" s="167">
        <v>2822</v>
      </c>
      <c r="D14" s="169" t="s">
        <v>194</v>
      </c>
      <c r="E14" s="186">
        <f t="shared" si="0"/>
        <v>-178</v>
      </c>
    </row>
    <row r="15" spans="1:5" s="2" customFormat="1" ht="20.100000000000001" customHeight="1">
      <c r="A15" s="168" t="s">
        <v>283</v>
      </c>
      <c r="B15" s="167">
        <v>160000</v>
      </c>
      <c r="C15" s="167">
        <f>181620+24410</f>
        <v>206030</v>
      </c>
      <c r="D15" s="169" t="s">
        <v>310</v>
      </c>
      <c r="E15" s="186">
        <f t="shared" si="0"/>
        <v>46030</v>
      </c>
    </row>
    <row r="16" spans="1:5" s="2" customFormat="1" ht="20.100000000000001" customHeight="1">
      <c r="A16" s="168" t="s">
        <v>284</v>
      </c>
      <c r="B16" s="167">
        <v>2000</v>
      </c>
      <c r="C16" s="167">
        <v>1090</v>
      </c>
      <c r="D16" s="169" t="s">
        <v>194</v>
      </c>
      <c r="E16" s="186">
        <f t="shared" si="0"/>
        <v>-910</v>
      </c>
    </row>
    <row r="17" spans="1:9" s="2" customFormat="1" ht="20.100000000000001" customHeight="1">
      <c r="A17" s="168" t="s">
        <v>285</v>
      </c>
      <c r="B17" s="167">
        <v>2000</v>
      </c>
      <c r="C17" s="167">
        <v>3229</v>
      </c>
      <c r="D17" s="169" t="s">
        <v>310</v>
      </c>
      <c r="E17" s="186">
        <f t="shared" si="0"/>
        <v>1229</v>
      </c>
    </row>
    <row r="18" spans="1:9" s="2" customFormat="1" ht="20.100000000000001" customHeight="1">
      <c r="A18" s="168" t="s">
        <v>286</v>
      </c>
      <c r="B18" s="167">
        <v>30000</v>
      </c>
      <c r="C18" s="167">
        <v>246454</v>
      </c>
      <c r="D18" s="169" t="s">
        <v>310</v>
      </c>
      <c r="E18" s="186">
        <f t="shared" si="0"/>
        <v>216454</v>
      </c>
    </row>
    <row r="19" spans="1:9" s="2" customFormat="1" ht="20.100000000000001" customHeight="1">
      <c r="A19" s="168" t="s">
        <v>287</v>
      </c>
      <c r="B19" s="167">
        <v>0</v>
      </c>
      <c r="C19" s="167">
        <v>2031</v>
      </c>
      <c r="D19" s="169" t="s">
        <v>310</v>
      </c>
      <c r="E19" s="186">
        <f t="shared" si="0"/>
        <v>2031</v>
      </c>
    </row>
    <row r="20" spans="1:9" s="2" customFormat="1" ht="20.100000000000001" customHeight="1">
      <c r="A20" s="168" t="s">
        <v>288</v>
      </c>
      <c r="B20" s="167">
        <v>0</v>
      </c>
      <c r="C20" s="167">
        <v>400</v>
      </c>
      <c r="D20" s="169" t="s">
        <v>310</v>
      </c>
      <c r="E20" s="186">
        <f t="shared" si="0"/>
        <v>400</v>
      </c>
    </row>
    <row r="21" spans="1:9" s="2" customFormat="1" ht="20.100000000000001" customHeight="1">
      <c r="A21" s="168" t="s">
        <v>309</v>
      </c>
      <c r="B21" s="170">
        <v>0</v>
      </c>
      <c r="C21" s="170">
        <v>510</v>
      </c>
      <c r="D21" s="175" t="s">
        <v>310</v>
      </c>
      <c r="E21" s="190">
        <f t="shared" si="0"/>
        <v>510</v>
      </c>
    </row>
    <row r="22" spans="1:9" s="2" customFormat="1" ht="20.100000000000001" customHeight="1">
      <c r="A22" s="166" t="s">
        <v>290</v>
      </c>
      <c r="B22" s="173">
        <f>B23+B24</f>
        <v>224000</v>
      </c>
      <c r="C22" s="173">
        <f>C23+C24</f>
        <v>552908.53</v>
      </c>
      <c r="D22" s="174" t="s">
        <v>310</v>
      </c>
      <c r="E22" s="188">
        <f t="shared" si="0"/>
        <v>328908.53000000003</v>
      </c>
    </row>
    <row r="23" spans="1:9" s="2" customFormat="1" ht="20.100000000000001" customHeight="1">
      <c r="A23" s="168" t="s">
        <v>289</v>
      </c>
      <c r="B23" s="171">
        <v>24000</v>
      </c>
      <c r="C23" s="171">
        <v>12000</v>
      </c>
      <c r="D23" s="172" t="s">
        <v>194</v>
      </c>
      <c r="E23" s="189">
        <f t="shared" si="0"/>
        <v>-12000</v>
      </c>
    </row>
    <row r="24" spans="1:9" s="2" customFormat="1" ht="20.100000000000001" customHeight="1">
      <c r="A24" s="168" t="s">
        <v>291</v>
      </c>
      <c r="B24" s="170">
        <v>200000</v>
      </c>
      <c r="C24" s="170">
        <v>540908.53</v>
      </c>
      <c r="D24" s="175" t="s">
        <v>310</v>
      </c>
      <c r="E24" s="190">
        <f t="shared" si="0"/>
        <v>340908.53</v>
      </c>
    </row>
    <row r="25" spans="1:9" s="2" customFormat="1" ht="20.100000000000001" customHeight="1">
      <c r="A25" s="166" t="s">
        <v>292</v>
      </c>
      <c r="B25" s="173">
        <f>B26</f>
        <v>65000</v>
      </c>
      <c r="C25" s="173">
        <f>C26</f>
        <v>85126</v>
      </c>
      <c r="D25" s="174" t="s">
        <v>310</v>
      </c>
      <c r="E25" s="188">
        <f t="shared" si="0"/>
        <v>20126</v>
      </c>
    </row>
    <row r="26" spans="1:9" s="2" customFormat="1" ht="20.100000000000001" customHeight="1">
      <c r="A26" s="168" t="s">
        <v>293</v>
      </c>
      <c r="B26" s="148">
        <v>65000</v>
      </c>
      <c r="C26" s="148">
        <f>81148+3978</f>
        <v>85126</v>
      </c>
      <c r="D26" s="149" t="s">
        <v>310</v>
      </c>
      <c r="E26" s="191">
        <f t="shared" si="0"/>
        <v>20126</v>
      </c>
    </row>
    <row r="27" spans="1:9" s="2" customFormat="1" ht="20.100000000000001" customHeight="1">
      <c r="A27" s="166" t="s">
        <v>294</v>
      </c>
      <c r="B27" s="173">
        <f>B28+B29</f>
        <v>110000</v>
      </c>
      <c r="C27" s="173">
        <f>C28+C29</f>
        <v>139510</v>
      </c>
      <c r="D27" s="174" t="s">
        <v>310</v>
      </c>
      <c r="E27" s="188">
        <f t="shared" si="0"/>
        <v>29510</v>
      </c>
    </row>
    <row r="28" spans="1:9" s="2" customFormat="1" ht="20.100000000000001" customHeight="1">
      <c r="A28" s="168" t="s">
        <v>295</v>
      </c>
      <c r="B28" s="171">
        <v>100000</v>
      </c>
      <c r="C28" s="171">
        <v>133500</v>
      </c>
      <c r="D28" s="172" t="s">
        <v>310</v>
      </c>
      <c r="E28" s="189">
        <f t="shared" si="0"/>
        <v>33500</v>
      </c>
    </row>
    <row r="29" spans="1:9" s="2" customFormat="1" ht="20.100000000000001" customHeight="1">
      <c r="A29" s="168" t="s">
        <v>296</v>
      </c>
      <c r="B29" s="170">
        <v>10000</v>
      </c>
      <c r="C29" s="170">
        <v>6010</v>
      </c>
      <c r="D29" s="175" t="s">
        <v>194</v>
      </c>
      <c r="E29" s="190">
        <f t="shared" si="0"/>
        <v>-3990</v>
      </c>
    </row>
    <row r="30" spans="1:9" s="2" customFormat="1" ht="20.100000000000001" customHeight="1">
      <c r="A30" s="166" t="s">
        <v>297</v>
      </c>
      <c r="B30" s="173">
        <f>B31+B32+B33+B34+B35+B36+B37+B38+B39</f>
        <v>18633000</v>
      </c>
      <c r="C30" s="173">
        <f>C31+C32+C33+C34+C35+C36+C37+C38+C39</f>
        <v>23198844.740000002</v>
      </c>
      <c r="D30" s="174" t="s">
        <v>310</v>
      </c>
      <c r="E30" s="188">
        <f t="shared" si="0"/>
        <v>4565844.7400000021</v>
      </c>
      <c r="I30" s="3"/>
    </row>
    <row r="31" spans="1:9" s="2" customFormat="1" ht="20.100000000000001" customHeight="1">
      <c r="A31" s="168" t="s">
        <v>298</v>
      </c>
      <c r="B31" s="171">
        <v>6000000</v>
      </c>
      <c r="C31" s="171">
        <v>8587919.5099999998</v>
      </c>
      <c r="D31" s="172" t="s">
        <v>310</v>
      </c>
      <c r="E31" s="189">
        <f t="shared" si="0"/>
        <v>2587919.5099999998</v>
      </c>
      <c r="I31" s="3"/>
    </row>
    <row r="32" spans="1:9" s="2" customFormat="1" ht="20.100000000000001" customHeight="1">
      <c r="A32" s="168" t="s">
        <v>299</v>
      </c>
      <c r="B32" s="167">
        <v>4000000</v>
      </c>
      <c r="C32" s="167">
        <v>5030757.2</v>
      </c>
      <c r="D32" s="169" t="s">
        <v>310</v>
      </c>
      <c r="E32" s="186">
        <f t="shared" si="0"/>
        <v>1030757.2000000002</v>
      </c>
      <c r="I32" s="3"/>
    </row>
    <row r="33" spans="1:9" s="2" customFormat="1" ht="20.100000000000001" customHeight="1">
      <c r="A33" s="168" t="s">
        <v>300</v>
      </c>
      <c r="B33" s="167">
        <v>130000</v>
      </c>
      <c r="C33" s="167">
        <v>211293.73</v>
      </c>
      <c r="D33" s="169" t="s">
        <v>310</v>
      </c>
      <c r="E33" s="186">
        <f t="shared" si="0"/>
        <v>81293.73000000001</v>
      </c>
      <c r="I33" s="3"/>
    </row>
    <row r="34" spans="1:9" s="2" customFormat="1" ht="20.100000000000001" customHeight="1">
      <c r="A34" s="168" t="s">
        <v>301</v>
      </c>
      <c r="B34" s="167">
        <v>2000000</v>
      </c>
      <c r="C34" s="167">
        <v>2201695.8199999998</v>
      </c>
      <c r="D34" s="169" t="s">
        <v>310</v>
      </c>
      <c r="E34" s="186">
        <f t="shared" si="0"/>
        <v>201695.81999999983</v>
      </c>
      <c r="I34" s="3"/>
    </row>
    <row r="35" spans="1:9" s="2" customFormat="1" ht="20.100000000000001" customHeight="1">
      <c r="A35" s="168" t="s">
        <v>302</v>
      </c>
      <c r="B35" s="167">
        <v>4600000</v>
      </c>
      <c r="C35" s="167">
        <v>4813475.54</v>
      </c>
      <c r="D35" s="169" t="s">
        <v>310</v>
      </c>
      <c r="E35" s="186">
        <f t="shared" si="0"/>
        <v>213475.54000000004</v>
      </c>
      <c r="I35" s="3"/>
    </row>
    <row r="36" spans="1:9" s="2" customFormat="1" ht="20.100000000000001" customHeight="1">
      <c r="A36" s="168" t="s">
        <v>303</v>
      </c>
      <c r="B36" s="167">
        <v>180000</v>
      </c>
      <c r="C36" s="167">
        <v>155988.92000000001</v>
      </c>
      <c r="D36" s="169" t="s">
        <v>194</v>
      </c>
      <c r="E36" s="186">
        <f t="shared" si="0"/>
        <v>-24011.079999999987</v>
      </c>
      <c r="I36" s="3"/>
    </row>
    <row r="37" spans="1:9" s="2" customFormat="1" ht="20.100000000000001" customHeight="1">
      <c r="A37" s="168" t="s">
        <v>304</v>
      </c>
      <c r="B37" s="167">
        <v>120000</v>
      </c>
      <c r="C37" s="167">
        <v>198100.02</v>
      </c>
      <c r="D37" s="169" t="s">
        <v>310</v>
      </c>
      <c r="E37" s="186">
        <f t="shared" si="0"/>
        <v>78100.01999999999</v>
      </c>
      <c r="I37" s="3"/>
    </row>
    <row r="38" spans="1:9" s="2" customFormat="1" ht="20.100000000000001" customHeight="1">
      <c r="A38" s="168" t="s">
        <v>305</v>
      </c>
      <c r="B38" s="167">
        <v>1600000</v>
      </c>
      <c r="C38" s="167">
        <v>1999614</v>
      </c>
      <c r="D38" s="169" t="s">
        <v>310</v>
      </c>
      <c r="E38" s="186">
        <f t="shared" si="0"/>
        <v>399614</v>
      </c>
      <c r="I38" s="3"/>
    </row>
    <row r="39" spans="1:9" s="2" customFormat="1" ht="20.100000000000001" customHeight="1">
      <c r="A39" s="168" t="s">
        <v>306</v>
      </c>
      <c r="B39" s="170">
        <v>3000</v>
      </c>
      <c r="C39" s="170">
        <v>0</v>
      </c>
      <c r="D39" s="175" t="s">
        <v>194</v>
      </c>
      <c r="E39" s="190">
        <f t="shared" si="0"/>
        <v>-3000</v>
      </c>
      <c r="I39" s="3"/>
    </row>
    <row r="40" spans="1:9" s="2" customFormat="1" ht="20.100000000000001" customHeight="1">
      <c r="A40" s="166" t="s">
        <v>140</v>
      </c>
      <c r="B40" s="173">
        <f>B41</f>
        <v>16000000</v>
      </c>
      <c r="C40" s="173">
        <f>C41</f>
        <v>16549896.17</v>
      </c>
      <c r="D40" s="174" t="s">
        <v>135</v>
      </c>
      <c r="E40" s="188">
        <f t="shared" si="0"/>
        <v>549896.16999999993</v>
      </c>
    </row>
    <row r="41" spans="1:9" s="2" customFormat="1" ht="20.100000000000001" customHeight="1">
      <c r="A41" s="178" t="s">
        <v>307</v>
      </c>
      <c r="B41" s="161">
        <v>16000000</v>
      </c>
      <c r="C41" s="161">
        <v>16549896.17</v>
      </c>
      <c r="D41" s="162" t="s">
        <v>310</v>
      </c>
      <c r="E41" s="207">
        <f t="shared" si="0"/>
        <v>549896.16999999993</v>
      </c>
    </row>
    <row r="42" spans="1:9" s="2" customFormat="1" ht="20.100000000000001" customHeight="1">
      <c r="A42" s="160" t="s">
        <v>141</v>
      </c>
      <c r="B42" s="157">
        <f>B8+B12+B22+B25+B27+B30+B40</f>
        <v>35500000</v>
      </c>
      <c r="C42" s="157">
        <f>C8+C12+C22+C25+C27+C30+C40</f>
        <v>41270743.410000004</v>
      </c>
      <c r="D42" s="176"/>
      <c r="E42" s="192">
        <f t="shared" si="0"/>
        <v>5770743.4100000039</v>
      </c>
    </row>
    <row r="43" spans="1:9" s="2" customFormat="1" ht="20.100000000000001" customHeight="1" thickBot="1">
      <c r="A43" s="160" t="s">
        <v>142</v>
      </c>
      <c r="B43" s="158"/>
      <c r="C43" s="163">
        <f>C42</f>
        <v>41270743.410000004</v>
      </c>
      <c r="D43" s="159"/>
      <c r="E43" s="152"/>
    </row>
    <row r="44" spans="1:9" s="2" customFormat="1" ht="20.100000000000001" customHeight="1" thickTop="1">
      <c r="A44" s="240" t="s">
        <v>37</v>
      </c>
      <c r="B44" s="240"/>
      <c r="C44" s="240"/>
      <c r="D44" s="240"/>
      <c r="E44" s="240"/>
    </row>
    <row r="45" spans="1:9" s="2" customFormat="1" ht="20.100000000000001" customHeight="1">
      <c r="A45" s="240" t="s">
        <v>276</v>
      </c>
      <c r="B45" s="240"/>
      <c r="C45" s="240"/>
      <c r="D45" s="240"/>
      <c r="E45" s="240"/>
    </row>
    <row r="46" spans="1:9" s="2" customFormat="1" ht="20.100000000000001" customHeight="1">
      <c r="A46" s="240" t="s">
        <v>277</v>
      </c>
      <c r="B46" s="240"/>
      <c r="C46" s="240"/>
      <c r="D46" s="240"/>
      <c r="E46" s="240"/>
    </row>
    <row r="47" spans="1:9" s="2" customFormat="1" ht="20.100000000000001" customHeight="1">
      <c r="A47" s="239" t="s">
        <v>12</v>
      </c>
      <c r="B47" s="239" t="s">
        <v>89</v>
      </c>
      <c r="C47" s="239" t="s">
        <v>157</v>
      </c>
      <c r="D47" s="144" t="s">
        <v>135</v>
      </c>
      <c r="E47" s="24" t="s">
        <v>136</v>
      </c>
    </row>
    <row r="48" spans="1:9" s="2" customFormat="1" ht="20.100000000000001" customHeight="1">
      <c r="A48" s="239"/>
      <c r="B48" s="239"/>
      <c r="C48" s="239"/>
      <c r="D48" s="145" t="s">
        <v>74</v>
      </c>
      <c r="E48" s="26" t="s">
        <v>137</v>
      </c>
    </row>
    <row r="49" spans="1:7" s="2" customFormat="1" ht="20.100000000000001" customHeight="1">
      <c r="A49" s="144" t="s">
        <v>143</v>
      </c>
      <c r="B49" s="147"/>
      <c r="C49" s="147"/>
      <c r="D49" s="147"/>
      <c r="E49" s="147"/>
    </row>
    <row r="50" spans="1:7" s="2" customFormat="1" ht="21" customHeight="1">
      <c r="A50" s="32" t="s">
        <v>144</v>
      </c>
      <c r="B50" s="167">
        <v>2000000</v>
      </c>
      <c r="C50" s="167">
        <v>1852613</v>
      </c>
      <c r="D50" s="167" t="s">
        <v>74</v>
      </c>
      <c r="E50" s="186">
        <f>C50-B50</f>
        <v>-147387</v>
      </c>
    </row>
    <row r="51" spans="1:7" s="2" customFormat="1" ht="21" customHeight="1">
      <c r="A51" s="32" t="s">
        <v>314</v>
      </c>
      <c r="B51" s="184">
        <v>6461020</v>
      </c>
      <c r="C51" s="184">
        <v>6010725.9500000002</v>
      </c>
      <c r="D51" s="167" t="s">
        <v>74</v>
      </c>
      <c r="E51" s="186">
        <f t="shared" ref="E51:E60" si="1">C51-B51</f>
        <v>-450294.04999999981</v>
      </c>
    </row>
    <row r="52" spans="1:7" s="2" customFormat="1" ht="21" customHeight="1">
      <c r="A52" s="32" t="s">
        <v>145</v>
      </c>
      <c r="B52" s="167">
        <v>2911200</v>
      </c>
      <c r="C52" s="167">
        <v>2821436.13</v>
      </c>
      <c r="D52" s="167" t="s">
        <v>74</v>
      </c>
      <c r="E52" s="186">
        <f t="shared" si="1"/>
        <v>-89763.870000000112</v>
      </c>
      <c r="G52" s="3"/>
    </row>
    <row r="53" spans="1:7" s="2" customFormat="1" ht="21" customHeight="1">
      <c r="A53" s="32" t="s">
        <v>146</v>
      </c>
      <c r="B53" s="167">
        <v>2640700</v>
      </c>
      <c r="C53" s="167">
        <v>2343276.5</v>
      </c>
      <c r="D53" s="167" t="s">
        <v>74</v>
      </c>
      <c r="E53" s="186">
        <f t="shared" si="1"/>
        <v>-297423.5</v>
      </c>
      <c r="G53" s="3"/>
    </row>
    <row r="54" spans="1:7" s="2" customFormat="1" ht="21" customHeight="1">
      <c r="A54" s="32" t="s">
        <v>147</v>
      </c>
      <c r="B54" s="184">
        <v>6300900</v>
      </c>
      <c r="C54" s="184">
        <v>4784301.66</v>
      </c>
      <c r="D54" s="167" t="s">
        <v>74</v>
      </c>
      <c r="E54" s="186">
        <f t="shared" si="1"/>
        <v>-1516598.3399999999</v>
      </c>
      <c r="G54" s="3"/>
    </row>
    <row r="55" spans="1:7" s="2" customFormat="1" ht="21" customHeight="1">
      <c r="A55" s="32" t="s">
        <v>148</v>
      </c>
      <c r="B55" s="167">
        <v>2746780</v>
      </c>
      <c r="C55" s="167">
        <v>2319990.2000000002</v>
      </c>
      <c r="D55" s="167" t="s">
        <v>74</v>
      </c>
      <c r="E55" s="186">
        <f t="shared" si="1"/>
        <v>-426789.79999999981</v>
      </c>
      <c r="G55" s="3"/>
    </row>
    <row r="56" spans="1:7" s="2" customFormat="1" ht="21" customHeight="1">
      <c r="A56" s="32" t="s">
        <v>149</v>
      </c>
      <c r="B56" s="167">
        <v>518000</v>
      </c>
      <c r="C56" s="167">
        <v>474644.84</v>
      </c>
      <c r="D56" s="167" t="s">
        <v>74</v>
      </c>
      <c r="E56" s="186">
        <f t="shared" si="1"/>
        <v>-43355.159999999974</v>
      </c>
      <c r="G56" s="3"/>
    </row>
    <row r="57" spans="1:7" s="2" customFormat="1" ht="21" customHeight="1">
      <c r="A57" s="32" t="s">
        <v>140</v>
      </c>
      <c r="B57" s="167">
        <v>1767400</v>
      </c>
      <c r="C57" s="167">
        <v>1767400</v>
      </c>
      <c r="D57" s="167" t="s">
        <v>74</v>
      </c>
      <c r="E57" s="186">
        <f t="shared" si="1"/>
        <v>0</v>
      </c>
      <c r="G57" s="3"/>
    </row>
    <row r="58" spans="1:7" s="2" customFormat="1" ht="21" customHeight="1">
      <c r="A58" s="32" t="s">
        <v>150</v>
      </c>
      <c r="B58" s="167">
        <v>758800</v>
      </c>
      <c r="C58" s="167">
        <v>580665.25</v>
      </c>
      <c r="D58" s="167" t="s">
        <v>74</v>
      </c>
      <c r="E58" s="186">
        <f t="shared" si="1"/>
        <v>-178134.75</v>
      </c>
      <c r="G58" s="3"/>
    </row>
    <row r="59" spans="1:7" s="2" customFormat="1" ht="21" customHeight="1">
      <c r="A59" s="32" t="s">
        <v>151</v>
      </c>
      <c r="B59" s="167">
        <v>9365200</v>
      </c>
      <c r="C59" s="167">
        <v>9325745</v>
      </c>
      <c r="D59" s="167" t="s">
        <v>74</v>
      </c>
      <c r="E59" s="186">
        <f t="shared" si="1"/>
        <v>-39455</v>
      </c>
      <c r="G59" s="3"/>
    </row>
    <row r="60" spans="1:7" s="2" customFormat="1" ht="21" customHeight="1">
      <c r="A60" s="177" t="s">
        <v>152</v>
      </c>
      <c r="B60" s="161">
        <v>30000</v>
      </c>
      <c r="C60" s="161">
        <v>25000</v>
      </c>
      <c r="D60" s="170" t="s">
        <v>74</v>
      </c>
      <c r="E60" s="186">
        <f t="shared" si="1"/>
        <v>-5000</v>
      </c>
      <c r="G60" s="3"/>
    </row>
    <row r="61" spans="1:7" s="143" customFormat="1" ht="21" customHeight="1">
      <c r="A61" s="160" t="s">
        <v>141</v>
      </c>
      <c r="B61" s="150">
        <f>B50+B51+B52+B53+B54+B55+B56+B57+B58+B59+B60</f>
        <v>35500000</v>
      </c>
      <c r="C61" s="150">
        <f>SUM(C50:C60)</f>
        <v>32305798.530000001</v>
      </c>
      <c r="D61" s="151" t="s">
        <v>74</v>
      </c>
      <c r="E61" s="187">
        <f>SUM(E50:E60)</f>
        <v>-3194201.4699999997</v>
      </c>
    </row>
    <row r="62" spans="1:7" s="143" customFormat="1" ht="21" customHeight="1">
      <c r="A62" s="160" t="s">
        <v>154</v>
      </c>
      <c r="B62" s="158"/>
      <c r="C62" s="150">
        <f>C61</f>
        <v>32305798.530000001</v>
      </c>
      <c r="D62" s="159"/>
      <c r="E62" s="152"/>
    </row>
    <row r="63" spans="1:7" s="143" customFormat="1" ht="21" customHeight="1">
      <c r="A63" s="181" t="s">
        <v>311</v>
      </c>
      <c r="B63" s="154"/>
      <c r="C63" s="185">
        <f>C43-C62</f>
        <v>8964944.8800000027</v>
      </c>
      <c r="D63" s="154"/>
      <c r="E63" s="154"/>
    </row>
    <row r="64" spans="1:7" s="143" customFormat="1" ht="21" customHeight="1">
      <c r="A64" s="181" t="s">
        <v>313</v>
      </c>
      <c r="B64" s="154"/>
      <c r="C64" s="183"/>
      <c r="D64" s="154"/>
      <c r="E64" s="154"/>
    </row>
    <row r="65" spans="1:5" s="143" customFormat="1" ht="21" customHeight="1">
      <c r="A65" s="181" t="s">
        <v>312</v>
      </c>
      <c r="B65" s="154"/>
      <c r="C65" s="182"/>
      <c r="D65" s="154"/>
      <c r="E65" s="154"/>
    </row>
    <row r="66" spans="1:5" s="143" customFormat="1" ht="21" customHeight="1">
      <c r="A66" s="154"/>
      <c r="B66" s="154"/>
      <c r="C66" s="154"/>
      <c r="D66" s="154"/>
      <c r="E66" s="154"/>
    </row>
    <row r="67" spans="1:5" s="143" customFormat="1" ht="21" customHeight="1">
      <c r="A67" s="154"/>
      <c r="B67" s="154"/>
      <c r="C67" s="154"/>
      <c r="D67" s="154"/>
      <c r="E67" s="154"/>
    </row>
    <row r="68" spans="1:5" s="143" customFormat="1" ht="21" customHeight="1">
      <c r="A68" s="154"/>
      <c r="B68" s="154"/>
      <c r="C68" s="154"/>
      <c r="D68" s="154"/>
      <c r="E68" s="154"/>
    </row>
    <row r="69" spans="1:5" s="143" customFormat="1" ht="21" customHeight="1">
      <c r="A69" s="154"/>
      <c r="B69" s="154"/>
      <c r="C69" s="154"/>
      <c r="D69" s="154"/>
      <c r="E69" s="154"/>
    </row>
    <row r="70" spans="1:5" s="143" customFormat="1" ht="21" customHeight="1">
      <c r="A70" s="154"/>
      <c r="B70" s="154"/>
      <c r="C70" s="154"/>
      <c r="D70" s="154"/>
      <c r="E70" s="154"/>
    </row>
    <row r="71" spans="1:5" s="143" customFormat="1" ht="21" customHeight="1">
      <c r="A71" s="154"/>
      <c r="B71" s="154"/>
      <c r="C71" s="154"/>
      <c r="D71" s="154"/>
      <c r="E71" s="154"/>
    </row>
    <row r="72" spans="1:5" s="143" customFormat="1" ht="21" customHeight="1">
      <c r="A72" s="154"/>
      <c r="B72" s="154"/>
      <c r="C72" s="154"/>
      <c r="D72" s="154"/>
      <c r="E72" s="154"/>
    </row>
    <row r="73" spans="1:5" s="143" customFormat="1" ht="21" customHeight="1">
      <c r="A73" s="154"/>
      <c r="B73" s="154"/>
      <c r="C73" s="154"/>
      <c r="D73" s="154"/>
      <c r="E73" s="154"/>
    </row>
    <row r="74" spans="1:5" s="143" customFormat="1" ht="21" customHeight="1">
      <c r="A74" s="154"/>
      <c r="B74" s="154"/>
      <c r="C74" s="154"/>
      <c r="D74" s="154"/>
      <c r="E74" s="154"/>
    </row>
    <row r="75" spans="1:5" s="143" customFormat="1" ht="21" customHeight="1">
      <c r="A75" s="154"/>
      <c r="B75" s="154"/>
      <c r="C75" s="154"/>
      <c r="D75" s="154"/>
      <c r="E75" s="154"/>
    </row>
    <row r="76" spans="1:5" s="143" customFormat="1" ht="21" customHeight="1">
      <c r="A76" s="154"/>
      <c r="B76" s="154"/>
      <c r="C76" s="154"/>
      <c r="D76" s="154"/>
      <c r="E76" s="154"/>
    </row>
    <row r="77" spans="1:5" s="143" customFormat="1" ht="21" customHeight="1">
      <c r="A77" s="154"/>
      <c r="B77" s="154"/>
      <c r="C77" s="154"/>
      <c r="D77" s="154"/>
      <c r="E77" s="154"/>
    </row>
    <row r="78" spans="1:5" s="143" customFormat="1" ht="21" customHeight="1">
      <c r="A78" s="154"/>
      <c r="B78" s="154"/>
      <c r="C78" s="154"/>
      <c r="D78" s="154"/>
      <c r="E78" s="154"/>
    </row>
    <row r="79" spans="1:5" s="143" customFormat="1" ht="21" customHeight="1">
      <c r="A79" s="154"/>
      <c r="B79" s="154"/>
      <c r="C79" s="154"/>
      <c r="D79" s="154"/>
      <c r="E79" s="154"/>
    </row>
    <row r="80" spans="1:5" s="143" customFormat="1" ht="21" customHeight="1">
      <c r="A80" s="154"/>
      <c r="B80" s="154"/>
      <c r="C80" s="154"/>
      <c r="D80" s="154"/>
      <c r="E80" s="154"/>
    </row>
    <row r="81" spans="1:5" s="143" customFormat="1" ht="21" customHeight="1">
      <c r="A81" s="154"/>
      <c r="B81" s="154"/>
      <c r="C81" s="154"/>
      <c r="D81" s="154"/>
      <c r="E81" s="154"/>
    </row>
    <row r="82" spans="1:5" s="143" customFormat="1" ht="21" customHeight="1">
      <c r="A82" s="154"/>
      <c r="B82" s="154"/>
      <c r="C82" s="154"/>
      <c r="D82" s="154"/>
      <c r="E82" s="154"/>
    </row>
    <row r="83" spans="1:5" s="143" customFormat="1" ht="21" customHeight="1">
      <c r="A83" s="154"/>
      <c r="B83" s="154"/>
      <c r="C83" s="154"/>
      <c r="D83" s="154"/>
      <c r="E83" s="154"/>
    </row>
    <row r="84" spans="1:5" s="143" customFormat="1" ht="21" customHeight="1">
      <c r="A84" s="154"/>
      <c r="B84" s="154"/>
      <c r="C84" s="154"/>
      <c r="D84" s="154"/>
      <c r="E84" s="154"/>
    </row>
    <row r="85" spans="1:5" s="143" customFormat="1" ht="21" customHeight="1">
      <c r="A85" s="240" t="s">
        <v>37</v>
      </c>
      <c r="B85" s="240"/>
      <c r="C85" s="240"/>
      <c r="D85" s="240"/>
      <c r="E85" s="240"/>
    </row>
    <row r="86" spans="1:5" s="143" customFormat="1" ht="27" customHeight="1">
      <c r="A86" s="240" t="s">
        <v>315</v>
      </c>
      <c r="B86" s="240"/>
      <c r="C86" s="240"/>
      <c r="D86" s="240"/>
      <c r="E86" s="240"/>
    </row>
    <row r="87" spans="1:5" s="143" customFormat="1" ht="27.75" customHeight="1">
      <c r="A87" s="240" t="s">
        <v>277</v>
      </c>
      <c r="B87" s="240"/>
      <c r="C87" s="240"/>
      <c r="D87" s="240"/>
      <c r="E87" s="240"/>
    </row>
    <row r="88" spans="1:5" s="143" customFormat="1" ht="21" customHeight="1">
      <c r="A88" s="239" t="s">
        <v>12</v>
      </c>
      <c r="B88" s="239" t="s">
        <v>89</v>
      </c>
      <c r="C88" s="239" t="s">
        <v>156</v>
      </c>
      <c r="D88" s="144" t="s">
        <v>135</v>
      </c>
      <c r="E88" s="24" t="s">
        <v>136</v>
      </c>
    </row>
    <row r="89" spans="1:5" s="143" customFormat="1" ht="21" customHeight="1">
      <c r="A89" s="239"/>
      <c r="B89" s="239"/>
      <c r="C89" s="239"/>
      <c r="D89" s="145" t="s">
        <v>74</v>
      </c>
      <c r="E89" s="26" t="s">
        <v>137</v>
      </c>
    </row>
    <row r="90" spans="1:5" s="143" customFormat="1" ht="21" customHeight="1">
      <c r="A90" s="166" t="s">
        <v>121</v>
      </c>
      <c r="B90" s="170"/>
      <c r="C90" s="170"/>
      <c r="D90" s="170"/>
      <c r="E90" s="170"/>
    </row>
    <row r="91" spans="1:5">
      <c r="A91" s="166" t="s">
        <v>316</v>
      </c>
      <c r="B91" s="173"/>
      <c r="C91" s="173">
        <f>C92+C93+C94+C95</f>
        <v>16149511</v>
      </c>
      <c r="D91" s="174"/>
      <c r="E91" s="188">
        <f>C91</f>
        <v>16149511</v>
      </c>
    </row>
    <row r="92" spans="1:5">
      <c r="A92" s="168" t="s">
        <v>317</v>
      </c>
      <c r="B92" s="164">
        <v>0</v>
      </c>
      <c r="C92" s="193">
        <v>1744211</v>
      </c>
      <c r="D92" s="165"/>
      <c r="E92" s="195">
        <f t="shared" ref="E92:E96" si="2">C92</f>
        <v>1744211</v>
      </c>
    </row>
    <row r="93" spans="1:5">
      <c r="A93" s="168" t="s">
        <v>318</v>
      </c>
      <c r="B93" s="179">
        <v>0</v>
      </c>
      <c r="C93" s="184">
        <v>13035300</v>
      </c>
      <c r="D93" s="180"/>
      <c r="E93" s="196">
        <f t="shared" si="2"/>
        <v>13035300</v>
      </c>
    </row>
    <row r="94" spans="1:5">
      <c r="A94" s="168" t="s">
        <v>319</v>
      </c>
      <c r="B94" s="179">
        <v>0</v>
      </c>
      <c r="C94" s="184">
        <v>1272000</v>
      </c>
      <c r="D94" s="180"/>
      <c r="E94" s="196">
        <f t="shared" si="2"/>
        <v>1272000</v>
      </c>
    </row>
    <row r="95" spans="1:5">
      <c r="A95" s="168" t="s">
        <v>343</v>
      </c>
      <c r="B95" s="179">
        <v>0</v>
      </c>
      <c r="C95" s="184">
        <v>98000</v>
      </c>
      <c r="D95" s="180"/>
      <c r="E95" s="196">
        <f t="shared" si="2"/>
        <v>98000</v>
      </c>
    </row>
    <row r="96" spans="1:5">
      <c r="A96" s="160" t="s">
        <v>141</v>
      </c>
      <c r="B96" s="157"/>
      <c r="C96" s="157">
        <f>SUM(C92:C95)</f>
        <v>16149511</v>
      </c>
      <c r="D96" s="176"/>
      <c r="E96" s="194">
        <f t="shared" si="2"/>
        <v>16149511</v>
      </c>
    </row>
    <row r="97" spans="1:5" ht="22.5" thickBot="1">
      <c r="A97" s="160" t="s">
        <v>142</v>
      </c>
      <c r="B97" s="158"/>
      <c r="C97" s="163">
        <f>C96</f>
        <v>16149511</v>
      </c>
      <c r="D97" s="159"/>
      <c r="E97" s="152"/>
    </row>
    <row r="98" spans="1:5" ht="22.5" thickTop="1">
      <c r="A98" s="160"/>
      <c r="B98" s="158"/>
      <c r="C98" s="158"/>
      <c r="D98" s="159"/>
      <c r="E98" s="152"/>
    </row>
    <row r="99" spans="1:5" s="2" customFormat="1" ht="20.100000000000001" customHeight="1">
      <c r="A99" s="239" t="s">
        <v>12</v>
      </c>
      <c r="B99" s="239" t="s">
        <v>89</v>
      </c>
      <c r="C99" s="239" t="s">
        <v>157</v>
      </c>
      <c r="D99" s="144" t="s">
        <v>135</v>
      </c>
      <c r="E99" s="24" t="s">
        <v>136</v>
      </c>
    </row>
    <row r="100" spans="1:5" s="2" customFormat="1" ht="20.100000000000001" customHeight="1">
      <c r="A100" s="239"/>
      <c r="B100" s="239"/>
      <c r="C100" s="239"/>
      <c r="D100" s="145" t="s">
        <v>74</v>
      </c>
      <c r="E100" s="26" t="s">
        <v>137</v>
      </c>
    </row>
    <row r="101" spans="1:5">
      <c r="A101" s="144" t="s">
        <v>320</v>
      </c>
      <c r="B101" s="147"/>
      <c r="C101" s="148"/>
      <c r="D101" s="147"/>
      <c r="E101" s="147"/>
    </row>
    <row r="102" spans="1:5">
      <c r="A102" s="32" t="s">
        <v>144</v>
      </c>
      <c r="B102" s="167"/>
      <c r="C102" s="167">
        <v>14371060</v>
      </c>
      <c r="D102" s="167" t="s">
        <v>74</v>
      </c>
      <c r="E102" s="186">
        <f>C102-B102</f>
        <v>14371060</v>
      </c>
    </row>
    <row r="103" spans="1:5">
      <c r="A103" s="32" t="s">
        <v>314</v>
      </c>
      <c r="B103" s="184"/>
      <c r="C103" s="184">
        <v>495000</v>
      </c>
      <c r="D103" s="167" t="s">
        <v>74</v>
      </c>
      <c r="E103" s="186">
        <f t="shared" ref="E103:E112" si="3">C103-B103</f>
        <v>495000</v>
      </c>
    </row>
    <row r="104" spans="1:5">
      <c r="A104" s="32" t="s">
        <v>145</v>
      </c>
      <c r="B104" s="167"/>
      <c r="C104" s="167">
        <v>612000</v>
      </c>
      <c r="D104" s="167" t="s">
        <v>74</v>
      </c>
      <c r="E104" s="186">
        <f t="shared" si="3"/>
        <v>612000</v>
      </c>
    </row>
    <row r="105" spans="1:5">
      <c r="A105" s="32" t="s">
        <v>146</v>
      </c>
      <c r="B105" s="167"/>
      <c r="C105" s="167">
        <v>2731</v>
      </c>
      <c r="D105" s="167" t="s">
        <v>74</v>
      </c>
      <c r="E105" s="186">
        <f t="shared" si="3"/>
        <v>2731</v>
      </c>
    </row>
    <row r="106" spans="1:5">
      <c r="A106" s="32" t="s">
        <v>147</v>
      </c>
      <c r="B106" s="184"/>
      <c r="C106" s="184">
        <v>98000</v>
      </c>
      <c r="D106" s="167" t="s">
        <v>74</v>
      </c>
      <c r="E106" s="186">
        <f t="shared" si="3"/>
        <v>98000</v>
      </c>
    </row>
    <row r="107" spans="1:5">
      <c r="A107" s="32" t="s">
        <v>148</v>
      </c>
      <c r="B107" s="167"/>
      <c r="C107" s="167">
        <v>342000</v>
      </c>
      <c r="D107" s="167" t="s">
        <v>74</v>
      </c>
      <c r="E107" s="186">
        <f t="shared" si="3"/>
        <v>342000</v>
      </c>
    </row>
    <row r="108" spans="1:5">
      <c r="A108" s="32" t="s">
        <v>149</v>
      </c>
      <c r="B108" s="167"/>
      <c r="C108" s="167"/>
      <c r="D108" s="167" t="s">
        <v>74</v>
      </c>
      <c r="E108" s="186">
        <f t="shared" si="3"/>
        <v>0</v>
      </c>
    </row>
    <row r="109" spans="1:5">
      <c r="A109" s="32" t="s">
        <v>140</v>
      </c>
      <c r="B109" s="167"/>
      <c r="C109" s="167"/>
      <c r="D109" s="167" t="s">
        <v>74</v>
      </c>
      <c r="E109" s="186">
        <f t="shared" si="3"/>
        <v>0</v>
      </c>
    </row>
    <row r="110" spans="1:5">
      <c r="A110" s="32" t="s">
        <v>150</v>
      </c>
      <c r="B110" s="167"/>
      <c r="C110" s="167">
        <v>77700</v>
      </c>
      <c r="D110" s="167" t="s">
        <v>74</v>
      </c>
      <c r="E110" s="186">
        <f t="shared" si="3"/>
        <v>77700</v>
      </c>
    </row>
    <row r="111" spans="1:5">
      <c r="A111" s="32" t="s">
        <v>151</v>
      </c>
      <c r="B111" s="167"/>
      <c r="C111" s="167"/>
      <c r="D111" s="167" t="s">
        <v>74</v>
      </c>
      <c r="E111" s="186">
        <f t="shared" si="3"/>
        <v>0</v>
      </c>
    </row>
    <row r="112" spans="1:5">
      <c r="A112" s="177" t="s">
        <v>152</v>
      </c>
      <c r="B112" s="161"/>
      <c r="C112" s="161"/>
      <c r="D112" s="170" t="s">
        <v>74</v>
      </c>
      <c r="E112" s="186">
        <f t="shared" si="3"/>
        <v>0</v>
      </c>
    </row>
    <row r="113" spans="1:5">
      <c r="A113" s="160" t="s">
        <v>141</v>
      </c>
      <c r="B113" s="150">
        <f>B102+B103+B104+B105+B106+B107+B108+B109+B110+B111+B112</f>
        <v>0</v>
      </c>
      <c r="C113" s="150">
        <f>SUM(C102:C112)</f>
        <v>15998491</v>
      </c>
      <c r="D113" s="151" t="s">
        <v>74</v>
      </c>
      <c r="E113" s="187">
        <f>SUM(E102:E112)</f>
        <v>15998491</v>
      </c>
    </row>
    <row r="114" spans="1:5">
      <c r="A114" s="160" t="s">
        <v>154</v>
      </c>
      <c r="B114" s="158"/>
      <c r="C114" s="150">
        <f>C113</f>
        <v>15998491</v>
      </c>
      <c r="D114" s="159"/>
      <c r="E114" s="152"/>
    </row>
    <row r="115" spans="1:5">
      <c r="A115" s="181" t="s">
        <v>311</v>
      </c>
      <c r="B115" s="154"/>
      <c r="C115" s="185">
        <f>C97-C114</f>
        <v>151020</v>
      </c>
      <c r="D115" s="154"/>
      <c r="E115" s="154"/>
    </row>
    <row r="116" spans="1:5">
      <c r="A116" s="181" t="s">
        <v>313</v>
      </c>
      <c r="B116" s="154"/>
      <c r="C116" s="183"/>
      <c r="D116" s="154"/>
      <c r="E116" s="154"/>
    </row>
    <row r="117" spans="1:5">
      <c r="A117" s="181" t="s">
        <v>312</v>
      </c>
      <c r="B117" s="154"/>
      <c r="C117" s="182"/>
      <c r="D117" s="154"/>
      <c r="E117" s="154"/>
    </row>
    <row r="118" spans="1:5">
      <c r="A118" s="154"/>
      <c r="B118" s="154"/>
      <c r="C118" s="154"/>
      <c r="D118" s="154"/>
      <c r="E118" s="154"/>
    </row>
    <row r="119" spans="1:5">
      <c r="A119" s="154"/>
      <c r="B119" s="154"/>
      <c r="C119" s="154"/>
      <c r="D119" s="154"/>
      <c r="E119" s="154"/>
    </row>
    <row r="120" spans="1:5">
      <c r="A120" s="154"/>
      <c r="B120" s="154"/>
      <c r="C120" s="154"/>
      <c r="D120" s="154"/>
      <c r="E120" s="154"/>
    </row>
    <row r="121" spans="1:5">
      <c r="A121" s="154"/>
      <c r="B121" s="154"/>
      <c r="C121" s="154"/>
      <c r="D121" s="154"/>
      <c r="E121" s="154"/>
    </row>
    <row r="122" spans="1:5">
      <c r="A122" s="154"/>
      <c r="B122" s="154"/>
      <c r="C122" s="154"/>
      <c r="D122" s="154"/>
      <c r="E122" s="154"/>
    </row>
    <row r="123" spans="1:5">
      <c r="A123" s="154"/>
      <c r="B123" s="154"/>
      <c r="C123" s="154"/>
      <c r="D123" s="154"/>
      <c r="E123" s="154"/>
    </row>
    <row r="124" spans="1:5">
      <c r="A124" s="154"/>
      <c r="B124" s="154"/>
      <c r="C124" s="154"/>
      <c r="D124" s="154"/>
      <c r="E124" s="154"/>
    </row>
    <row r="125" spans="1:5">
      <c r="A125" s="154"/>
      <c r="B125" s="154"/>
      <c r="C125" s="154"/>
      <c r="D125" s="154"/>
      <c r="E125" s="154"/>
    </row>
    <row r="126" spans="1:5">
      <c r="A126" s="154"/>
      <c r="B126" s="154"/>
      <c r="C126" s="154"/>
      <c r="D126" s="154"/>
      <c r="E126" s="154"/>
    </row>
    <row r="127" spans="1:5">
      <c r="A127" s="154"/>
      <c r="B127" s="154"/>
      <c r="C127" s="154"/>
      <c r="D127" s="154"/>
      <c r="E127" s="154"/>
    </row>
    <row r="128" spans="1:5">
      <c r="A128" s="154"/>
      <c r="B128" s="154"/>
      <c r="C128" s="154"/>
      <c r="D128" s="154"/>
      <c r="E128" s="154"/>
    </row>
    <row r="129" spans="1:5">
      <c r="A129" s="154"/>
      <c r="B129" s="154"/>
      <c r="C129" s="154"/>
      <c r="D129" s="154"/>
      <c r="E129" s="154"/>
    </row>
    <row r="130" spans="1:5">
      <c r="A130" s="154"/>
      <c r="B130" s="154"/>
      <c r="C130" s="154"/>
      <c r="D130" s="154"/>
      <c r="E130" s="154"/>
    </row>
    <row r="131" spans="1:5">
      <c r="A131" s="154"/>
      <c r="B131" s="154"/>
      <c r="C131" s="154"/>
      <c r="D131" s="154"/>
      <c r="E131" s="154"/>
    </row>
    <row r="132" spans="1:5">
      <c r="A132" s="154"/>
      <c r="B132" s="154"/>
      <c r="C132" s="154"/>
      <c r="D132" s="154"/>
      <c r="E132" s="154"/>
    </row>
    <row r="133" spans="1:5">
      <c r="A133" s="154"/>
      <c r="B133" s="154"/>
      <c r="C133" s="154"/>
      <c r="D133" s="154"/>
      <c r="E133" s="154"/>
    </row>
    <row r="134" spans="1:5">
      <c r="A134" s="154"/>
      <c r="B134" s="154"/>
      <c r="C134" s="154"/>
      <c r="D134" s="154"/>
      <c r="E134" s="154"/>
    </row>
    <row r="135" spans="1:5">
      <c r="A135" s="154"/>
      <c r="B135" s="154"/>
      <c r="C135" s="154"/>
      <c r="D135" s="154"/>
      <c r="E135" s="154"/>
    </row>
    <row r="136" spans="1:5">
      <c r="A136" s="154"/>
      <c r="B136" s="154"/>
      <c r="C136" s="154"/>
      <c r="D136" s="154"/>
      <c r="E136" s="154"/>
    </row>
  </sheetData>
  <mergeCells count="21">
    <mergeCell ref="A44:E44"/>
    <mergeCell ref="A45:E45"/>
    <mergeCell ref="A46:E46"/>
    <mergeCell ref="A47:A48"/>
    <mergeCell ref="B47:B48"/>
    <mergeCell ref="C47:C48"/>
    <mergeCell ref="A1:E1"/>
    <mergeCell ref="A2:E2"/>
    <mergeCell ref="A3:E3"/>
    <mergeCell ref="A4:A5"/>
    <mergeCell ref="B4:B5"/>
    <mergeCell ref="C4:C5"/>
    <mergeCell ref="A99:A100"/>
    <mergeCell ref="B99:B100"/>
    <mergeCell ref="C99:C100"/>
    <mergeCell ref="A85:E85"/>
    <mergeCell ref="A86:E86"/>
    <mergeCell ref="A87:E87"/>
    <mergeCell ref="A88:A89"/>
    <mergeCell ref="B88:B89"/>
    <mergeCell ref="C88:C89"/>
  </mergeCells>
  <phoneticPr fontId="4" type="noConversion"/>
  <pageMargins left="0.35433070866141736" right="0.19685039370078741" top="0" bottom="0" header="0.11811023622047245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topLeftCell="A13" workbookViewId="0">
      <selection activeCell="C27" sqref="C27"/>
    </sheetView>
  </sheetViews>
  <sheetFormatPr defaultRowHeight="21.75"/>
  <cols>
    <col min="1" max="1" width="12" customWidth="1"/>
    <col min="2" max="2" width="35.140625" customWidth="1"/>
    <col min="3" max="3" width="26" customWidth="1"/>
    <col min="4" max="4" width="18" customWidth="1"/>
    <col min="5" max="5" width="4.5703125" customWidth="1"/>
    <col min="6" max="6" width="17.140625" customWidth="1"/>
    <col min="7" max="7" width="4.5703125" customWidth="1"/>
    <col min="8" max="8" width="18.28515625" customWidth="1"/>
    <col min="9" max="9" width="4.140625" customWidth="1"/>
  </cols>
  <sheetData>
    <row r="1" spans="1:9">
      <c r="H1" s="223" t="s">
        <v>153</v>
      </c>
      <c r="I1" s="223"/>
    </row>
    <row r="2" spans="1:9" ht="26.25">
      <c r="A2" s="229" t="s">
        <v>37</v>
      </c>
      <c r="B2" s="229"/>
      <c r="C2" s="229"/>
      <c r="D2" s="229"/>
      <c r="E2" s="229"/>
      <c r="F2" s="229"/>
      <c r="G2" s="229"/>
      <c r="H2" s="229"/>
      <c r="I2" s="229"/>
    </row>
    <row r="3" spans="1:9" ht="26.25">
      <c r="A3" s="229" t="s">
        <v>195</v>
      </c>
      <c r="B3" s="229"/>
      <c r="C3" s="229"/>
      <c r="D3" s="229"/>
      <c r="E3" s="229"/>
      <c r="F3" s="229"/>
      <c r="G3" s="229"/>
      <c r="H3" s="229"/>
      <c r="I3" s="229"/>
    </row>
    <row r="4" spans="1:9" ht="26.25">
      <c r="A4" s="229" t="s">
        <v>196</v>
      </c>
      <c r="B4" s="229"/>
      <c r="C4" s="229"/>
      <c r="D4" s="229"/>
      <c r="E4" s="229"/>
      <c r="F4" s="229"/>
      <c r="G4" s="229"/>
      <c r="H4" s="229"/>
      <c r="I4" s="229"/>
    </row>
    <row r="5" spans="1:9" ht="26.25">
      <c r="A5" s="229" t="s">
        <v>193</v>
      </c>
      <c r="B5" s="229"/>
      <c r="C5" s="229"/>
      <c r="D5" s="229"/>
      <c r="E5" s="229"/>
      <c r="F5" s="229"/>
      <c r="G5" s="229"/>
      <c r="H5" s="229"/>
      <c r="I5" s="229"/>
    </row>
    <row r="6" spans="1:9" ht="15.75" customHeight="1">
      <c r="A6" s="76"/>
      <c r="B6" s="76"/>
      <c r="C6" s="76"/>
    </row>
    <row r="7" spans="1:9" ht="23.25">
      <c r="A7" s="230" t="s">
        <v>197</v>
      </c>
      <c r="B7" s="241" t="s">
        <v>68</v>
      </c>
      <c r="C7" s="102" t="s">
        <v>198</v>
      </c>
      <c r="D7" s="236" t="s">
        <v>69</v>
      </c>
      <c r="E7" s="237"/>
      <c r="F7" s="236" t="s">
        <v>71</v>
      </c>
      <c r="G7" s="237"/>
      <c r="H7" s="236" t="s">
        <v>72</v>
      </c>
      <c r="I7" s="237"/>
    </row>
    <row r="8" spans="1:9" ht="23.25">
      <c r="A8" s="231"/>
      <c r="B8" s="242"/>
      <c r="C8" s="100" t="s">
        <v>199</v>
      </c>
      <c r="D8" s="233" t="s">
        <v>39</v>
      </c>
      <c r="E8" s="234"/>
      <c r="F8" s="233" t="s">
        <v>39</v>
      </c>
      <c r="G8" s="234"/>
      <c r="H8" s="233" t="s">
        <v>39</v>
      </c>
      <c r="I8" s="234"/>
    </row>
    <row r="9" spans="1:9" ht="23.25">
      <c r="A9" s="94">
        <v>1</v>
      </c>
      <c r="B9" s="8" t="s">
        <v>200</v>
      </c>
      <c r="C9" s="91">
        <v>7020</v>
      </c>
      <c r="D9" s="92">
        <v>7020</v>
      </c>
      <c r="E9" s="104" t="s">
        <v>74</v>
      </c>
      <c r="F9" s="104" t="s">
        <v>74</v>
      </c>
      <c r="G9" s="104" t="s">
        <v>74</v>
      </c>
      <c r="H9" s="92">
        <v>7020</v>
      </c>
      <c r="I9" s="104" t="s">
        <v>74</v>
      </c>
    </row>
    <row r="10" spans="1:9" ht="23.25">
      <c r="A10" s="98">
        <v>2</v>
      </c>
      <c r="B10" s="108" t="s">
        <v>6</v>
      </c>
      <c r="C10" s="66">
        <v>144000</v>
      </c>
      <c r="D10" s="10">
        <v>144000</v>
      </c>
      <c r="E10" s="105" t="s">
        <v>74</v>
      </c>
      <c r="F10" s="105" t="s">
        <v>74</v>
      </c>
      <c r="G10" s="105" t="s">
        <v>74</v>
      </c>
      <c r="H10" s="10">
        <v>144000</v>
      </c>
      <c r="I10" s="105" t="s">
        <v>74</v>
      </c>
    </row>
    <row r="11" spans="1:9" ht="23.25">
      <c r="A11" s="9"/>
      <c r="B11" s="10"/>
      <c r="C11" s="10"/>
      <c r="D11" s="103"/>
      <c r="E11" s="103"/>
      <c r="F11" s="103"/>
      <c r="G11" s="103"/>
      <c r="H11" s="103"/>
      <c r="I11" s="103"/>
    </row>
    <row r="12" spans="1:9" ht="23.25">
      <c r="A12" s="9"/>
      <c r="B12" s="10"/>
      <c r="C12" s="10"/>
      <c r="D12" s="103"/>
      <c r="E12" s="103"/>
      <c r="F12" s="103"/>
      <c r="G12" s="103"/>
      <c r="H12" s="103"/>
      <c r="I12" s="103"/>
    </row>
    <row r="13" spans="1:9" ht="23.25">
      <c r="A13" s="9"/>
      <c r="B13" s="10"/>
      <c r="C13" s="10"/>
      <c r="D13" s="103"/>
      <c r="E13" s="103"/>
      <c r="F13" s="103"/>
      <c r="G13" s="103"/>
      <c r="H13" s="103"/>
      <c r="I13" s="103"/>
    </row>
    <row r="14" spans="1:9" ht="23.25">
      <c r="A14" s="9"/>
      <c r="B14" s="10"/>
      <c r="C14" s="10"/>
      <c r="D14" s="103"/>
      <c r="E14" s="103"/>
      <c r="F14" s="103"/>
      <c r="G14" s="103"/>
      <c r="H14" s="103"/>
      <c r="I14" s="103"/>
    </row>
    <row r="15" spans="1:9" ht="23.25">
      <c r="A15" s="9"/>
      <c r="B15" s="10"/>
      <c r="C15" s="10"/>
      <c r="D15" s="103"/>
      <c r="E15" s="103"/>
      <c r="F15" s="103"/>
      <c r="G15" s="103"/>
      <c r="H15" s="103"/>
      <c r="I15" s="103"/>
    </row>
    <row r="16" spans="1:9" ht="23.25">
      <c r="A16" s="49"/>
      <c r="B16" s="10"/>
      <c r="C16" s="10"/>
      <c r="D16" s="103"/>
      <c r="E16" s="103"/>
      <c r="F16" s="103"/>
      <c r="G16" s="103"/>
      <c r="H16" s="103"/>
      <c r="I16" s="103"/>
    </row>
    <row r="17" spans="1:9" ht="23.25">
      <c r="A17" s="9"/>
      <c r="B17" s="10"/>
      <c r="C17" s="10"/>
      <c r="D17" s="103"/>
      <c r="E17" s="103"/>
      <c r="F17" s="103"/>
      <c r="G17" s="103"/>
      <c r="H17" s="103"/>
      <c r="I17" s="103"/>
    </row>
    <row r="18" spans="1:9" ht="23.25">
      <c r="A18" s="49"/>
      <c r="B18" s="10"/>
      <c r="C18" s="10"/>
      <c r="D18" s="103"/>
      <c r="E18" s="103"/>
      <c r="F18" s="103"/>
      <c r="G18" s="103"/>
      <c r="H18" s="103"/>
      <c r="I18" s="103"/>
    </row>
    <row r="19" spans="1:9" ht="23.25">
      <c r="A19" s="9"/>
      <c r="B19" s="10"/>
      <c r="C19" s="10"/>
      <c r="D19" s="103"/>
      <c r="E19" s="103"/>
      <c r="F19" s="103"/>
      <c r="G19" s="103"/>
      <c r="H19" s="103"/>
      <c r="I19" s="103"/>
    </row>
    <row r="20" spans="1:9" ht="23.25">
      <c r="A20" s="9"/>
      <c r="B20" s="10"/>
      <c r="C20" s="21"/>
      <c r="D20" s="107"/>
      <c r="E20" s="107"/>
      <c r="F20" s="107"/>
      <c r="G20" s="107"/>
      <c r="H20" s="107"/>
      <c r="I20" s="107"/>
    </row>
    <row r="21" spans="1:9" ht="23.25">
      <c r="A21" s="11"/>
      <c r="B21" s="106" t="s">
        <v>75</v>
      </c>
      <c r="C21" s="109">
        <v>151020</v>
      </c>
      <c r="D21" s="110">
        <v>151020</v>
      </c>
      <c r="E21" s="77" t="s">
        <v>74</v>
      </c>
      <c r="F21" s="111" t="s">
        <v>74</v>
      </c>
      <c r="G21" s="111" t="s">
        <v>74</v>
      </c>
      <c r="H21" s="110">
        <v>151020</v>
      </c>
      <c r="I21" s="111" t="s">
        <v>74</v>
      </c>
    </row>
  </sheetData>
  <mergeCells count="13">
    <mergeCell ref="H1:I1"/>
    <mergeCell ref="H7:I7"/>
    <mergeCell ref="H8:I8"/>
    <mergeCell ref="A3:I3"/>
    <mergeCell ref="A2:I2"/>
    <mergeCell ref="A4:I4"/>
    <mergeCell ref="A5:I5"/>
    <mergeCell ref="B7:B8"/>
    <mergeCell ref="D7:E7"/>
    <mergeCell ref="D8:E8"/>
    <mergeCell ref="F7:G7"/>
    <mergeCell ref="F8:G8"/>
    <mergeCell ref="A7:A8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2"/>
  <sheetViews>
    <sheetView topLeftCell="A4" workbookViewId="0">
      <selection activeCell="D17" sqref="D17"/>
    </sheetView>
  </sheetViews>
  <sheetFormatPr defaultRowHeight="21.75"/>
  <cols>
    <col min="1" max="1" width="74.28515625" customWidth="1"/>
    <col min="2" max="2" width="18.5703125" customWidth="1"/>
    <col min="3" max="3" width="13.140625" customWidth="1"/>
    <col min="4" max="4" width="14.5703125" bestFit="1" customWidth="1"/>
  </cols>
  <sheetData>
    <row r="1" spans="1:2" s="2" customFormat="1" ht="26.25">
      <c r="A1" s="229" t="s">
        <v>31</v>
      </c>
      <c r="B1" s="229"/>
    </row>
    <row r="2" spans="1:2" s="2" customFormat="1" ht="26.25">
      <c r="A2" s="229" t="s">
        <v>32</v>
      </c>
      <c r="B2" s="229"/>
    </row>
    <row r="3" spans="1:2" s="2" customFormat="1" ht="26.25">
      <c r="A3" s="229" t="s">
        <v>173</v>
      </c>
      <c r="B3" s="229"/>
    </row>
    <row r="4" spans="1:2" s="2" customFormat="1" ht="15" customHeight="1">
      <c r="A4" s="72"/>
    </row>
    <row r="5" spans="1:2" s="2" customFormat="1" ht="23.25">
      <c r="A5" s="243" t="s">
        <v>33</v>
      </c>
      <c r="B5" s="243"/>
    </row>
    <row r="6" spans="1:2" s="2" customFormat="1" ht="24" thickBot="1">
      <c r="A6" s="1" t="s">
        <v>34</v>
      </c>
      <c r="B6" s="140">
        <v>84337762</v>
      </c>
    </row>
    <row r="7" spans="1:2" s="2" customFormat="1" ht="24" thickTop="1">
      <c r="A7" s="1" t="s">
        <v>174</v>
      </c>
      <c r="B7" s="1">
        <v>36965875.420000002</v>
      </c>
    </row>
    <row r="8" spans="1:2" s="2" customFormat="1" ht="23.25">
      <c r="A8" s="1" t="s">
        <v>256</v>
      </c>
      <c r="B8" s="1">
        <v>108840.83</v>
      </c>
    </row>
    <row r="9" spans="1:2" s="2" customFormat="1" ht="23.25">
      <c r="A9" s="1" t="s">
        <v>257</v>
      </c>
      <c r="B9" s="1">
        <v>45000</v>
      </c>
    </row>
    <row r="10" spans="1:2" s="2" customFormat="1" ht="23.25">
      <c r="A10" s="1" t="s">
        <v>175</v>
      </c>
      <c r="B10" s="1">
        <v>320000</v>
      </c>
    </row>
    <row r="11" spans="1:2" s="2" customFormat="1" ht="24" thickBot="1">
      <c r="A11" s="1"/>
      <c r="B11" s="65">
        <f>SUM(B6:B10)</f>
        <v>121777478.25</v>
      </c>
    </row>
    <row r="12" spans="1:2" s="2" customFormat="1" ht="24" thickTop="1">
      <c r="A12" s="1"/>
      <c r="B12" s="67"/>
    </row>
    <row r="13" spans="1:2" s="2" customFormat="1" ht="23.25">
      <c r="A13" s="244" t="s">
        <v>35</v>
      </c>
      <c r="B13" s="244"/>
    </row>
    <row r="14" spans="1:2" s="2" customFormat="1" ht="23.25">
      <c r="A14" s="67" t="s">
        <v>36</v>
      </c>
      <c r="B14" s="67">
        <v>84337762</v>
      </c>
    </row>
    <row r="15" spans="1:2" s="2" customFormat="1" ht="23.25">
      <c r="A15" s="67" t="s">
        <v>171</v>
      </c>
      <c r="B15" s="67">
        <v>871499.37</v>
      </c>
    </row>
    <row r="16" spans="1:2" s="2" customFormat="1" ht="23.25">
      <c r="A16" s="67" t="s">
        <v>134</v>
      </c>
      <c r="B16" s="67">
        <v>1174612.47</v>
      </c>
    </row>
    <row r="17" spans="1:2" s="2" customFormat="1" ht="23.25">
      <c r="A17" s="67" t="s">
        <v>258</v>
      </c>
      <c r="B17" s="67">
        <v>3162035.2</v>
      </c>
    </row>
    <row r="18" spans="1:2" s="2" customFormat="1" ht="23.25">
      <c r="A18" s="67" t="s">
        <v>259</v>
      </c>
      <c r="B18" s="67">
        <v>15438253.039999999</v>
      </c>
    </row>
    <row r="19" spans="1:2" s="2" customFormat="1" ht="23.25">
      <c r="A19" s="67" t="s">
        <v>79</v>
      </c>
      <c r="B19" s="67">
        <v>16793316.170000002</v>
      </c>
    </row>
    <row r="20" spans="1:2" s="2" customFormat="1" ht="24" thickBot="1">
      <c r="A20" s="1"/>
      <c r="B20" s="65">
        <f>SUM(B14:B19)</f>
        <v>121777478.25000001</v>
      </c>
    </row>
    <row r="21" spans="1:2" s="2" customFormat="1" ht="24" thickTop="1">
      <c r="A21" s="1"/>
      <c r="B21" s="67"/>
    </row>
    <row r="22" spans="1:2" s="2" customFormat="1" ht="23.25"/>
    <row r="23" spans="1:2" s="2" customFormat="1" ht="23.25"/>
    <row r="24" spans="1:2" s="2" customFormat="1" ht="23.25"/>
    <row r="25" spans="1:2" s="2" customFormat="1" ht="23.25"/>
    <row r="26" spans="1:2" s="2" customFormat="1" ht="23.25"/>
    <row r="27" spans="1:2" s="2" customFormat="1" ht="23.25"/>
    <row r="28" spans="1:2" s="2" customFormat="1" ht="23.25"/>
    <row r="29" spans="1:2" s="2" customFormat="1" ht="23.25"/>
    <row r="30" spans="1:2" s="2" customFormat="1" ht="23.25"/>
    <row r="31" spans="1:2" s="2" customFormat="1" ht="23.25"/>
    <row r="32" spans="1:2" s="2" customFormat="1" ht="23.25"/>
    <row r="33" s="2" customFormat="1" ht="23.25"/>
    <row r="34" s="2" customFormat="1" ht="23.25"/>
    <row r="35" s="2" customFormat="1" ht="23.25"/>
    <row r="36" s="2" customFormat="1" ht="23.25"/>
    <row r="37" s="2" customFormat="1" ht="23.25"/>
    <row r="38" s="2" customFormat="1" ht="23.25"/>
    <row r="39" s="2" customFormat="1" ht="23.25"/>
    <row r="40" s="2" customFormat="1" ht="23.25"/>
    <row r="41" s="2" customFormat="1" ht="23.25"/>
    <row r="42" s="2" customFormat="1" ht="23.25"/>
    <row r="43" s="2" customFormat="1" ht="23.25"/>
    <row r="44" s="2" customFormat="1" ht="23.25"/>
    <row r="45" s="2" customFormat="1" ht="23.25"/>
    <row r="46" s="2" customFormat="1" ht="23.25"/>
    <row r="47" s="2" customFormat="1" ht="23.25"/>
    <row r="48" s="2" customFormat="1" ht="23.25"/>
    <row r="49" s="2" customFormat="1" ht="23.25"/>
    <row r="50" s="2" customFormat="1" ht="23.25"/>
    <row r="51" s="2" customFormat="1" ht="23.25"/>
    <row r="52" s="2" customFormat="1" ht="23.25"/>
    <row r="53" s="2" customFormat="1" ht="23.25"/>
    <row r="54" s="2" customFormat="1" ht="23.25"/>
    <row r="55" s="2" customFormat="1" ht="23.25"/>
    <row r="56" s="2" customFormat="1" ht="23.25"/>
    <row r="57" s="2" customFormat="1" ht="23.25"/>
    <row r="58" s="2" customFormat="1" ht="23.25"/>
    <row r="59" s="2" customFormat="1" ht="23.25"/>
    <row r="60" s="2" customFormat="1" ht="23.25"/>
    <row r="61" s="2" customFormat="1" ht="23.25"/>
    <row r="62" s="2" customFormat="1" ht="23.25"/>
    <row r="63" s="2" customFormat="1" ht="23.25"/>
    <row r="64" s="2" customFormat="1" ht="23.25"/>
    <row r="65" s="2" customFormat="1" ht="23.25"/>
    <row r="66" s="2" customFormat="1" ht="23.25"/>
    <row r="67" s="2" customFormat="1" ht="23.25"/>
    <row r="68" s="2" customFormat="1" ht="23.25"/>
    <row r="69" s="2" customFormat="1" ht="23.25"/>
    <row r="70" s="2" customFormat="1" ht="23.25"/>
    <row r="71" s="2" customFormat="1" ht="23.25"/>
    <row r="72" s="2" customFormat="1" ht="23.25"/>
  </sheetData>
  <mergeCells count="5">
    <mergeCell ref="A2:B2"/>
    <mergeCell ref="A1:B1"/>
    <mergeCell ref="A3:B3"/>
    <mergeCell ref="A5:B5"/>
    <mergeCell ref="A13:B13"/>
  </mergeCells>
  <pageMargins left="1.1811023622047245" right="0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topLeftCell="A10" workbookViewId="0">
      <selection activeCell="C24" sqref="C24"/>
    </sheetView>
  </sheetViews>
  <sheetFormatPr defaultRowHeight="23.25"/>
  <cols>
    <col min="1" max="1" width="42.28515625" style="2" customWidth="1"/>
    <col min="2" max="2" width="19.7109375" style="2" customWidth="1"/>
    <col min="3" max="3" width="27.140625" style="2" customWidth="1"/>
    <col min="4" max="4" width="15.28515625" style="2" customWidth="1"/>
    <col min="5" max="5" width="15.42578125" style="2" customWidth="1"/>
    <col min="6" max="6" width="22.140625" style="2" customWidth="1"/>
    <col min="7" max="7" width="9.140625" style="2" customWidth="1"/>
    <col min="8" max="8" width="13.5703125" style="2" bestFit="1" customWidth="1"/>
    <col min="9" max="9" width="13.85546875" style="2" bestFit="1" customWidth="1"/>
    <col min="10" max="16384" width="9.140625" style="2"/>
  </cols>
  <sheetData>
    <row r="1" spans="1:4">
      <c r="D1" s="73" t="s">
        <v>181</v>
      </c>
    </row>
    <row r="2" spans="1:4" ht="26.25">
      <c r="A2" s="229" t="s">
        <v>31</v>
      </c>
      <c r="B2" s="229"/>
      <c r="C2" s="229"/>
      <c r="D2" s="229"/>
    </row>
    <row r="3" spans="1:4" ht="26.25">
      <c r="A3" s="229" t="s">
        <v>38</v>
      </c>
      <c r="B3" s="229"/>
      <c r="C3" s="229"/>
      <c r="D3" s="229"/>
    </row>
    <row r="4" spans="1:4" ht="26.25">
      <c r="A4" s="229" t="s">
        <v>176</v>
      </c>
      <c r="B4" s="229"/>
      <c r="C4" s="229"/>
      <c r="D4" s="229"/>
    </row>
    <row r="5" spans="1:4" ht="15.75" customHeight="1"/>
    <row r="6" spans="1:4">
      <c r="A6" s="247" t="s">
        <v>177</v>
      </c>
      <c r="B6" s="247" t="s">
        <v>178</v>
      </c>
      <c r="C6" s="245" t="s">
        <v>179</v>
      </c>
      <c r="D6" s="246"/>
    </row>
    <row r="7" spans="1:4">
      <c r="A7" s="248"/>
      <c r="B7" s="248"/>
      <c r="C7" s="74" t="s">
        <v>180</v>
      </c>
      <c r="D7" s="74" t="s">
        <v>39</v>
      </c>
    </row>
    <row r="8" spans="1:4">
      <c r="A8" s="52" t="s">
        <v>182</v>
      </c>
      <c r="B8" s="83"/>
      <c r="C8" s="83"/>
      <c r="D8" s="83"/>
    </row>
    <row r="9" spans="1:4">
      <c r="A9" s="81" t="s">
        <v>40</v>
      </c>
      <c r="B9" s="66">
        <v>11139820</v>
      </c>
      <c r="C9" s="66" t="s">
        <v>184</v>
      </c>
      <c r="D9" s="66">
        <v>27108562</v>
      </c>
    </row>
    <row r="10" spans="1:4">
      <c r="A10" s="81" t="s">
        <v>41</v>
      </c>
      <c r="B10" s="66">
        <v>59283345</v>
      </c>
      <c r="C10" s="66" t="s">
        <v>185</v>
      </c>
      <c r="D10" s="66">
        <v>172000</v>
      </c>
    </row>
    <row r="11" spans="1:4">
      <c r="A11" s="82" t="s">
        <v>183</v>
      </c>
      <c r="B11" s="66"/>
      <c r="C11" s="66" t="s">
        <v>186</v>
      </c>
      <c r="D11" s="66">
        <v>5040900</v>
      </c>
    </row>
    <row r="12" spans="1:4">
      <c r="A12" s="81" t="s">
        <v>42</v>
      </c>
      <c r="B12" s="66">
        <v>2341632</v>
      </c>
      <c r="C12" s="66" t="s">
        <v>187</v>
      </c>
      <c r="D12" s="66">
        <v>14945300</v>
      </c>
    </row>
    <row r="13" spans="1:4">
      <c r="A13" s="81" t="s">
        <v>43</v>
      </c>
      <c r="B13" s="66">
        <v>1463810</v>
      </c>
      <c r="C13" s="66" t="s">
        <v>188</v>
      </c>
      <c r="D13" s="66">
        <v>4561700</v>
      </c>
    </row>
    <row r="14" spans="1:4">
      <c r="A14" s="81" t="s">
        <v>44</v>
      </c>
      <c r="B14" s="66">
        <v>455030</v>
      </c>
      <c r="C14" s="66" t="s">
        <v>189</v>
      </c>
      <c r="D14" s="66">
        <v>9636300</v>
      </c>
    </row>
    <row r="15" spans="1:4">
      <c r="A15" s="81" t="s">
        <v>45</v>
      </c>
      <c r="B15" s="66">
        <v>440900</v>
      </c>
      <c r="C15" s="66" t="s">
        <v>190</v>
      </c>
      <c r="D15" s="66">
        <v>22721200</v>
      </c>
    </row>
    <row r="16" spans="1:4">
      <c r="A16" s="81" t="s">
        <v>46</v>
      </c>
      <c r="B16" s="66">
        <v>7598040</v>
      </c>
      <c r="C16" s="66" t="s">
        <v>191</v>
      </c>
      <c r="D16" s="66">
        <v>151800</v>
      </c>
    </row>
    <row r="17" spans="1:4">
      <c r="A17" s="81" t="s">
        <v>47</v>
      </c>
      <c r="B17" s="66">
        <v>57890</v>
      </c>
      <c r="C17" s="66"/>
      <c r="D17" s="66"/>
    </row>
    <row r="18" spans="1:4">
      <c r="A18" s="81" t="s">
        <v>48</v>
      </c>
      <c r="B18" s="66">
        <v>211900</v>
      </c>
      <c r="C18" s="66"/>
      <c r="D18" s="66"/>
    </row>
    <row r="19" spans="1:4">
      <c r="A19" s="81" t="s">
        <v>49</v>
      </c>
      <c r="B19" s="66">
        <v>74550</v>
      </c>
      <c r="C19" s="66"/>
      <c r="D19" s="66"/>
    </row>
    <row r="20" spans="1:4">
      <c r="A20" s="81" t="s">
        <v>50</v>
      </c>
      <c r="B20" s="66">
        <v>79650</v>
      </c>
      <c r="C20" s="66"/>
      <c r="D20" s="66"/>
    </row>
    <row r="21" spans="1:4">
      <c r="A21" s="81" t="s">
        <v>51</v>
      </c>
      <c r="B21" s="66">
        <v>781895</v>
      </c>
      <c r="C21" s="66"/>
      <c r="D21" s="66"/>
    </row>
    <row r="22" spans="1:4">
      <c r="A22" s="81" t="s">
        <v>52</v>
      </c>
      <c r="B22" s="66">
        <v>3500</v>
      </c>
      <c r="C22" s="66"/>
      <c r="D22" s="66"/>
    </row>
    <row r="23" spans="1:4">
      <c r="A23" s="81" t="s">
        <v>53</v>
      </c>
      <c r="B23" s="66">
        <v>34500</v>
      </c>
      <c r="C23" s="66"/>
      <c r="D23" s="66"/>
    </row>
    <row r="24" spans="1:4">
      <c r="A24" s="66" t="s">
        <v>54</v>
      </c>
      <c r="B24" s="66">
        <v>371300</v>
      </c>
      <c r="C24" s="85"/>
      <c r="D24" s="85"/>
    </row>
    <row r="25" spans="1:4">
      <c r="A25" s="86"/>
      <c r="B25" s="87"/>
      <c r="C25" s="66"/>
      <c r="D25" s="66"/>
    </row>
    <row r="26" spans="1:4">
      <c r="A26" s="84"/>
      <c r="B26" s="89"/>
      <c r="C26" s="89"/>
      <c r="D26" s="89"/>
    </row>
    <row r="27" spans="1:4">
      <c r="A27" s="88" t="s">
        <v>75</v>
      </c>
      <c r="B27" s="90">
        <f>SUM(B9:B26)</f>
        <v>84337762</v>
      </c>
      <c r="C27" s="90"/>
      <c r="D27" s="90">
        <f>SUM(D9:D26)</f>
        <v>84337762</v>
      </c>
    </row>
  </sheetData>
  <mergeCells count="6">
    <mergeCell ref="C6:D6"/>
    <mergeCell ref="A2:D2"/>
    <mergeCell ref="A3:D3"/>
    <mergeCell ref="A4:D4"/>
    <mergeCell ref="A6:A7"/>
    <mergeCell ref="B6:B7"/>
  </mergeCells>
  <pageMargins left="0.35433070866141736" right="0" top="0" bottom="0" header="0.31496062992125984" footer="0.118110236220472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1"/>
  <sheetViews>
    <sheetView workbookViewId="0">
      <selection activeCell="F270" sqref="F270"/>
    </sheetView>
  </sheetViews>
  <sheetFormatPr defaultRowHeight="21.75"/>
  <cols>
    <col min="1" max="1" width="34.28515625" customWidth="1"/>
    <col min="2" max="2" width="20.42578125" customWidth="1"/>
    <col min="3" max="3" width="20.5703125" customWidth="1"/>
    <col min="4" max="4" width="21" customWidth="1"/>
    <col min="5" max="6" width="19.85546875" customWidth="1"/>
  </cols>
  <sheetData>
    <row r="1" spans="1:6" s="2" customFormat="1" ht="26.25">
      <c r="A1" s="229" t="s">
        <v>37</v>
      </c>
      <c r="B1" s="229"/>
      <c r="C1" s="229"/>
      <c r="D1" s="229"/>
      <c r="E1" s="229"/>
      <c r="F1" s="229"/>
    </row>
    <row r="2" spans="1:6" s="2" customFormat="1" ht="26.25">
      <c r="A2" s="229" t="s">
        <v>209</v>
      </c>
      <c r="B2" s="229"/>
      <c r="C2" s="229"/>
      <c r="D2" s="229"/>
      <c r="E2" s="229"/>
      <c r="F2" s="229"/>
    </row>
    <row r="3" spans="1:6" s="2" customFormat="1" ht="26.25">
      <c r="A3" s="229" t="s">
        <v>206</v>
      </c>
      <c r="B3" s="229"/>
      <c r="C3" s="229"/>
      <c r="D3" s="229"/>
      <c r="E3" s="229"/>
      <c r="F3" s="229"/>
    </row>
    <row r="4" spans="1:6" s="2" customFormat="1" ht="10.5" customHeight="1"/>
    <row r="5" spans="1:6" s="23" customFormat="1" ht="23.25">
      <c r="A5" s="247" t="s">
        <v>12</v>
      </c>
      <c r="B5" s="247" t="s">
        <v>89</v>
      </c>
      <c r="C5" s="247" t="s">
        <v>75</v>
      </c>
      <c r="D5" s="247" t="s">
        <v>210</v>
      </c>
      <c r="E5" s="102" t="s">
        <v>211</v>
      </c>
      <c r="F5" s="247" t="s">
        <v>213</v>
      </c>
    </row>
    <row r="6" spans="1:6" s="23" customFormat="1" ht="23.25">
      <c r="A6" s="248"/>
      <c r="B6" s="248"/>
      <c r="C6" s="248"/>
      <c r="D6" s="248"/>
      <c r="E6" s="100" t="s">
        <v>212</v>
      </c>
      <c r="F6" s="248"/>
    </row>
    <row r="7" spans="1:6" s="27" customFormat="1" ht="23.25">
      <c r="A7" s="128" t="s">
        <v>109</v>
      </c>
      <c r="B7" s="132"/>
      <c r="C7" s="130"/>
      <c r="D7" s="132"/>
      <c r="E7" s="132"/>
      <c r="F7" s="132"/>
    </row>
    <row r="8" spans="1:6" s="27" customFormat="1" ht="23.25">
      <c r="A8" s="9" t="s">
        <v>110</v>
      </c>
      <c r="B8" s="66">
        <v>5952640</v>
      </c>
      <c r="C8" s="131">
        <f t="shared" ref="C8:C19" si="0">D8+E8+F8</f>
        <v>5526758.3700000001</v>
      </c>
      <c r="D8" s="66">
        <v>4802150.4400000004</v>
      </c>
      <c r="E8" s="66"/>
      <c r="F8" s="66">
        <v>724607.93</v>
      </c>
    </row>
    <row r="9" spans="1:6" s="27" customFormat="1" ht="23.25">
      <c r="A9" s="9" t="s">
        <v>111</v>
      </c>
      <c r="B9" s="66">
        <v>1122120</v>
      </c>
      <c r="C9" s="131">
        <f t="shared" si="0"/>
        <v>549120</v>
      </c>
      <c r="D9" s="66">
        <v>549120</v>
      </c>
      <c r="E9" s="66"/>
      <c r="F9" s="66"/>
    </row>
    <row r="10" spans="1:6" s="27" customFormat="1" ht="23.25">
      <c r="A10" s="9" t="s">
        <v>112</v>
      </c>
      <c r="B10" s="66">
        <v>2145700</v>
      </c>
      <c r="C10" s="131">
        <f t="shared" si="0"/>
        <v>1944540.5</v>
      </c>
      <c r="D10" s="66">
        <v>1377180.5</v>
      </c>
      <c r="E10" s="66"/>
      <c r="F10" s="66">
        <v>567360</v>
      </c>
    </row>
    <row r="11" spans="1:6" s="27" customFormat="1" ht="23.25">
      <c r="A11" s="9" t="s">
        <v>113</v>
      </c>
      <c r="B11" s="66">
        <v>1934000</v>
      </c>
      <c r="C11" s="131">
        <f t="shared" si="0"/>
        <v>2000633.66</v>
      </c>
      <c r="D11" s="66">
        <v>1448297.66</v>
      </c>
      <c r="E11" s="66"/>
      <c r="F11" s="66">
        <v>552336</v>
      </c>
    </row>
    <row r="12" spans="1:6" s="27" customFormat="1" ht="23.25">
      <c r="A12" s="9" t="s">
        <v>114</v>
      </c>
      <c r="B12" s="66">
        <v>485000</v>
      </c>
      <c r="C12" s="131">
        <f t="shared" si="0"/>
        <v>280488.40000000002</v>
      </c>
      <c r="D12" s="66">
        <v>220015.4</v>
      </c>
      <c r="E12" s="66"/>
      <c r="F12" s="66">
        <v>60473</v>
      </c>
    </row>
    <row r="13" spans="1:6" s="27" customFormat="1" ht="23.25">
      <c r="A13" s="9" t="s">
        <v>115</v>
      </c>
      <c r="B13" s="66">
        <v>380000</v>
      </c>
      <c r="C13" s="131">
        <f t="shared" si="0"/>
        <v>448045.89</v>
      </c>
      <c r="D13" s="66">
        <v>330493.89</v>
      </c>
      <c r="E13" s="66"/>
      <c r="F13" s="66">
        <v>117552</v>
      </c>
    </row>
    <row r="14" spans="1:6" s="27" customFormat="1" ht="23.25">
      <c r="A14" s="9" t="s">
        <v>116</v>
      </c>
      <c r="B14" s="66"/>
      <c r="C14" s="131">
        <f t="shared" si="0"/>
        <v>10500</v>
      </c>
      <c r="D14" s="66"/>
      <c r="E14" s="66"/>
      <c r="F14" s="66">
        <v>10500</v>
      </c>
    </row>
    <row r="15" spans="1:6" s="27" customFormat="1" ht="23.25">
      <c r="A15" s="116" t="s">
        <v>120</v>
      </c>
      <c r="B15" s="66"/>
      <c r="C15" s="131">
        <f t="shared" si="0"/>
        <v>0</v>
      </c>
      <c r="D15" s="66"/>
      <c r="E15" s="89"/>
      <c r="F15" s="66"/>
    </row>
    <row r="16" spans="1:6" s="27" customFormat="1" ht="23.25">
      <c r="A16" s="9" t="s">
        <v>117</v>
      </c>
      <c r="B16" s="89">
        <v>30000</v>
      </c>
      <c r="C16" s="131">
        <f t="shared" si="0"/>
        <v>25000</v>
      </c>
      <c r="D16" s="89">
        <v>25000</v>
      </c>
      <c r="E16" s="66"/>
      <c r="F16" s="89"/>
    </row>
    <row r="17" spans="1:9" s="27" customFormat="1" ht="23.25">
      <c r="A17" s="9" t="s">
        <v>118</v>
      </c>
      <c r="B17" s="66"/>
      <c r="C17" s="131">
        <f t="shared" si="0"/>
        <v>0</v>
      </c>
      <c r="D17" s="66"/>
      <c r="E17" s="66"/>
      <c r="F17" s="66"/>
    </row>
    <row r="18" spans="1:9" s="27" customFormat="1" ht="23.25">
      <c r="A18" s="9" t="s">
        <v>119</v>
      </c>
      <c r="B18" s="66">
        <v>174000</v>
      </c>
      <c r="C18" s="131">
        <f t="shared" si="0"/>
        <v>122640</v>
      </c>
      <c r="D18" s="66">
        <v>88250</v>
      </c>
      <c r="E18" s="66"/>
      <c r="F18" s="66">
        <v>34390</v>
      </c>
    </row>
    <row r="19" spans="1:9" s="27" customFormat="1" ht="24" thickBot="1">
      <c r="A19" s="77" t="s">
        <v>75</v>
      </c>
      <c r="B19" s="129">
        <f>SUM(B7:B18)</f>
        <v>12223460</v>
      </c>
      <c r="C19" s="64">
        <f t="shared" si="0"/>
        <v>10907726.82</v>
      </c>
      <c r="D19" s="129">
        <f>SUM(D7:D18)</f>
        <v>8840507.8900000006</v>
      </c>
      <c r="E19" s="129"/>
      <c r="F19" s="129">
        <f>SUM(F7:F18)</f>
        <v>2067218.9300000002</v>
      </c>
      <c r="I19" s="68"/>
    </row>
    <row r="20" spans="1:9" ht="22.5" thickTop="1"/>
    <row r="23" spans="1:9" ht="26.25">
      <c r="A23" s="229" t="s">
        <v>37</v>
      </c>
      <c r="B23" s="229"/>
      <c r="C23" s="229"/>
      <c r="D23" s="229"/>
      <c r="E23" s="229"/>
      <c r="F23" s="229"/>
    </row>
    <row r="24" spans="1:9" ht="26.25">
      <c r="A24" s="229" t="s">
        <v>214</v>
      </c>
      <c r="B24" s="229"/>
      <c r="C24" s="229"/>
      <c r="D24" s="229"/>
      <c r="E24" s="229"/>
      <c r="F24" s="229"/>
    </row>
    <row r="25" spans="1:9" ht="26.25">
      <c r="A25" s="229" t="s">
        <v>206</v>
      </c>
      <c r="B25" s="229"/>
      <c r="C25" s="229"/>
      <c r="D25" s="229"/>
      <c r="E25" s="229"/>
      <c r="F25" s="229"/>
    </row>
    <row r="26" spans="1:9" ht="23.25">
      <c r="A26" s="2"/>
      <c r="B26" s="2"/>
      <c r="C26" s="2"/>
      <c r="D26" s="2"/>
      <c r="E26" s="2"/>
      <c r="F26" s="2"/>
    </row>
    <row r="27" spans="1:9" ht="23.25">
      <c r="A27" s="247" t="s">
        <v>12</v>
      </c>
      <c r="B27" s="247" t="s">
        <v>89</v>
      </c>
      <c r="C27" s="247" t="s">
        <v>75</v>
      </c>
      <c r="D27" s="79" t="s">
        <v>210</v>
      </c>
      <c r="E27" s="102"/>
      <c r="F27" s="79" t="s">
        <v>218</v>
      </c>
    </row>
    <row r="28" spans="1:9" ht="23.25">
      <c r="A28" s="249"/>
      <c r="B28" s="249"/>
      <c r="C28" s="249"/>
      <c r="D28" s="133" t="s">
        <v>215</v>
      </c>
      <c r="E28" s="127" t="s">
        <v>217</v>
      </c>
      <c r="F28" s="133" t="s">
        <v>219</v>
      </c>
    </row>
    <row r="29" spans="1:9" ht="23.25">
      <c r="A29" s="248"/>
      <c r="B29" s="248"/>
      <c r="C29" s="248"/>
      <c r="D29" s="80" t="s">
        <v>216</v>
      </c>
      <c r="E29" s="100"/>
      <c r="F29" s="80" t="s">
        <v>220</v>
      </c>
    </row>
    <row r="30" spans="1:9" ht="23.25">
      <c r="A30" s="128" t="s">
        <v>109</v>
      </c>
      <c r="B30" s="132"/>
      <c r="C30" s="130"/>
      <c r="D30" s="132"/>
      <c r="E30" s="132"/>
      <c r="F30" s="132"/>
    </row>
    <row r="31" spans="1:9" ht="23.25">
      <c r="A31" s="9" t="s">
        <v>110</v>
      </c>
      <c r="B31" s="66">
        <v>145340</v>
      </c>
      <c r="C31" s="131">
        <f t="shared" ref="C31:C42" si="1">D31+E31+F31</f>
        <v>141619.84</v>
      </c>
      <c r="D31" s="66"/>
      <c r="E31" s="66"/>
      <c r="F31" s="66">
        <v>141619.84</v>
      </c>
    </row>
    <row r="32" spans="1:9" ht="23.25">
      <c r="A32" s="9" t="s">
        <v>111</v>
      </c>
      <c r="B32" s="66">
        <v>732340</v>
      </c>
      <c r="C32" s="131">
        <f t="shared" si="1"/>
        <v>687836.13</v>
      </c>
      <c r="D32" s="66"/>
      <c r="E32" s="66"/>
      <c r="F32" s="66">
        <v>687836.13</v>
      </c>
    </row>
    <row r="33" spans="1:6" ht="23.25">
      <c r="A33" s="9" t="s">
        <v>112</v>
      </c>
      <c r="B33" s="66">
        <v>140000</v>
      </c>
      <c r="C33" s="131">
        <f t="shared" si="1"/>
        <v>99960</v>
      </c>
      <c r="D33" s="66"/>
      <c r="E33" s="66"/>
      <c r="F33" s="66">
        <v>99960</v>
      </c>
    </row>
    <row r="34" spans="1:6" ht="23.25">
      <c r="A34" s="9" t="s">
        <v>113</v>
      </c>
      <c r="B34" s="66">
        <v>320000</v>
      </c>
      <c r="C34" s="131">
        <f t="shared" si="1"/>
        <v>196960</v>
      </c>
      <c r="D34" s="66"/>
      <c r="E34" s="66"/>
      <c r="F34" s="66">
        <v>196960</v>
      </c>
    </row>
    <row r="35" spans="1:6" ht="23.25">
      <c r="A35" s="9" t="s">
        <v>114</v>
      </c>
      <c r="B35" s="66">
        <v>180000</v>
      </c>
      <c r="C35" s="131">
        <f t="shared" si="1"/>
        <v>143150</v>
      </c>
      <c r="D35" s="66"/>
      <c r="E35" s="66"/>
      <c r="F35" s="66">
        <v>143150</v>
      </c>
    </row>
    <row r="36" spans="1:6" ht="23.25">
      <c r="A36" s="9" t="s">
        <v>115</v>
      </c>
      <c r="B36" s="66"/>
      <c r="C36" s="131">
        <f t="shared" si="1"/>
        <v>0</v>
      </c>
      <c r="D36" s="66"/>
      <c r="E36" s="66"/>
      <c r="F36" s="66"/>
    </row>
    <row r="37" spans="1:6" ht="23.25">
      <c r="A37" s="9" t="s">
        <v>116</v>
      </c>
      <c r="B37" s="66"/>
      <c r="C37" s="131">
        <f t="shared" si="1"/>
        <v>0</v>
      </c>
      <c r="D37" s="66"/>
      <c r="E37" s="66"/>
      <c r="F37" s="66"/>
    </row>
    <row r="38" spans="1:6" ht="23.25">
      <c r="A38" s="116" t="s">
        <v>120</v>
      </c>
      <c r="B38" s="66"/>
      <c r="C38" s="131">
        <f t="shared" si="1"/>
        <v>0</v>
      </c>
      <c r="D38" s="66"/>
      <c r="E38" s="89"/>
      <c r="F38" s="66"/>
    </row>
    <row r="39" spans="1:6" ht="23.25">
      <c r="A39" s="9" t="s">
        <v>117</v>
      </c>
      <c r="B39" s="89"/>
      <c r="C39" s="131">
        <f t="shared" si="1"/>
        <v>0</v>
      </c>
      <c r="D39" s="89"/>
      <c r="E39" s="66"/>
      <c r="F39" s="89"/>
    </row>
    <row r="40" spans="1:6" ht="23.25">
      <c r="A40" s="9" t="s">
        <v>118</v>
      </c>
      <c r="B40" s="66">
        <v>109000</v>
      </c>
      <c r="C40" s="131">
        <f t="shared" si="1"/>
        <v>56000</v>
      </c>
      <c r="D40" s="66"/>
      <c r="E40" s="66"/>
      <c r="F40" s="66">
        <v>56000</v>
      </c>
    </row>
    <row r="41" spans="1:6" ht="23.25">
      <c r="A41" s="9" t="s">
        <v>119</v>
      </c>
      <c r="B41" s="66"/>
      <c r="C41" s="131">
        <f t="shared" si="1"/>
        <v>0</v>
      </c>
      <c r="D41" s="66"/>
      <c r="E41" s="66"/>
      <c r="F41" s="66"/>
    </row>
    <row r="42" spans="1:6" ht="24" thickBot="1">
      <c r="A42" s="77" t="s">
        <v>75</v>
      </c>
      <c r="B42" s="129">
        <f>SUM(B30:B41)</f>
        <v>1626680</v>
      </c>
      <c r="C42" s="64">
        <f t="shared" si="1"/>
        <v>1325525.97</v>
      </c>
      <c r="D42" s="129">
        <f>SUM(D30:D41)</f>
        <v>0</v>
      </c>
      <c r="E42" s="129"/>
      <c r="F42" s="129">
        <f>SUM(F30:F41)</f>
        <v>1325525.97</v>
      </c>
    </row>
    <row r="43" spans="1:6" ht="22.5" thickTop="1"/>
    <row r="45" spans="1:6" ht="26.25">
      <c r="A45" s="229" t="s">
        <v>37</v>
      </c>
      <c r="B45" s="229"/>
      <c r="C45" s="229"/>
      <c r="D45" s="229"/>
      <c r="E45" s="229"/>
      <c r="F45" s="229"/>
    </row>
    <row r="46" spans="1:6" ht="26.25">
      <c r="A46" s="229" t="s">
        <v>221</v>
      </c>
      <c r="B46" s="229"/>
      <c r="C46" s="229"/>
      <c r="D46" s="229"/>
      <c r="E46" s="229"/>
      <c r="F46" s="229"/>
    </row>
    <row r="47" spans="1:6" ht="26.25">
      <c r="A47" s="229" t="s">
        <v>206</v>
      </c>
      <c r="B47" s="229"/>
      <c r="C47" s="229"/>
      <c r="D47" s="229"/>
      <c r="E47" s="229"/>
      <c r="F47" s="229"/>
    </row>
    <row r="48" spans="1:6" ht="23.25">
      <c r="A48" s="2"/>
      <c r="B48" s="2"/>
      <c r="C48" s="2"/>
      <c r="D48" s="2"/>
      <c r="E48" s="2"/>
      <c r="F48" s="2"/>
    </row>
    <row r="49" spans="1:6" ht="23.25">
      <c r="A49" s="247" t="s">
        <v>12</v>
      </c>
      <c r="B49" s="247" t="s">
        <v>89</v>
      </c>
      <c r="C49" s="247" t="s">
        <v>75</v>
      </c>
      <c r="D49" s="79" t="s">
        <v>210</v>
      </c>
      <c r="E49" s="102" t="s">
        <v>223</v>
      </c>
      <c r="F49" s="79" t="s">
        <v>226</v>
      </c>
    </row>
    <row r="50" spans="1:6" ht="23.25">
      <c r="A50" s="249"/>
      <c r="B50" s="249"/>
      <c r="C50" s="249"/>
      <c r="D50" s="133" t="s">
        <v>222</v>
      </c>
      <c r="E50" s="127" t="s">
        <v>224</v>
      </c>
      <c r="F50" s="133" t="s">
        <v>227</v>
      </c>
    </row>
    <row r="51" spans="1:6" ht="23.25">
      <c r="A51" s="248"/>
      <c r="B51" s="248"/>
      <c r="C51" s="248"/>
      <c r="D51" s="80" t="s">
        <v>95</v>
      </c>
      <c r="E51" s="100" t="s">
        <v>225</v>
      </c>
      <c r="F51" s="80"/>
    </row>
    <row r="52" spans="1:6" ht="23.25">
      <c r="A52" s="128" t="s">
        <v>109</v>
      </c>
      <c r="B52" s="132"/>
      <c r="C52" s="130"/>
      <c r="D52" s="132"/>
      <c r="E52" s="132"/>
      <c r="F52" s="132"/>
    </row>
    <row r="53" spans="1:6" ht="23.25">
      <c r="A53" s="9" t="s">
        <v>110</v>
      </c>
      <c r="B53" s="66">
        <v>191040</v>
      </c>
      <c r="C53" s="131">
        <f t="shared" ref="C53:C64" si="2">D53+E53+F53</f>
        <v>180000</v>
      </c>
      <c r="D53" s="66">
        <v>180000</v>
      </c>
      <c r="E53" s="66"/>
      <c r="F53" s="66"/>
    </row>
    <row r="54" spans="1:6" ht="23.25">
      <c r="A54" s="9" t="s">
        <v>111</v>
      </c>
      <c r="B54" s="66">
        <v>146740</v>
      </c>
      <c r="C54" s="131">
        <f t="shared" si="2"/>
        <v>0</v>
      </c>
      <c r="D54" s="66"/>
      <c r="E54" s="66"/>
      <c r="F54" s="66"/>
    </row>
    <row r="55" spans="1:6" ht="23.25">
      <c r="A55" s="9" t="s">
        <v>112</v>
      </c>
      <c r="B55" s="66">
        <v>20000</v>
      </c>
      <c r="C55" s="131">
        <f t="shared" si="2"/>
        <v>144000</v>
      </c>
      <c r="D55" s="66">
        <v>144000</v>
      </c>
      <c r="E55" s="66"/>
      <c r="F55" s="66"/>
    </row>
    <row r="56" spans="1:6" ht="23.25">
      <c r="A56" s="9" t="s">
        <v>113</v>
      </c>
      <c r="B56" s="66">
        <v>1660400</v>
      </c>
      <c r="C56" s="131">
        <f t="shared" si="2"/>
        <v>2100</v>
      </c>
      <c r="D56" s="66">
        <v>2100</v>
      </c>
      <c r="E56" s="66"/>
      <c r="F56" s="66"/>
    </row>
    <row r="57" spans="1:6" ht="23.25">
      <c r="A57" s="9" t="s">
        <v>114</v>
      </c>
      <c r="B57" s="66">
        <v>1501780</v>
      </c>
      <c r="C57" s="131">
        <f t="shared" si="2"/>
        <v>1609615.5</v>
      </c>
      <c r="D57" s="66">
        <v>26000</v>
      </c>
      <c r="E57" s="66">
        <v>1280400</v>
      </c>
      <c r="F57" s="66">
        <v>303215.5</v>
      </c>
    </row>
    <row r="58" spans="1:6" ht="23.25">
      <c r="A58" s="9" t="s">
        <v>115</v>
      </c>
      <c r="B58" s="66"/>
      <c r="C58" s="131">
        <f t="shared" si="2"/>
        <v>1424181.8</v>
      </c>
      <c r="D58" s="66"/>
      <c r="E58" s="66">
        <v>1424181.8</v>
      </c>
      <c r="F58" s="66"/>
    </row>
    <row r="59" spans="1:6" ht="23.25">
      <c r="A59" s="9" t="s">
        <v>116</v>
      </c>
      <c r="B59" s="66">
        <v>1557400</v>
      </c>
      <c r="C59" s="131">
        <f t="shared" si="2"/>
        <v>0</v>
      </c>
      <c r="D59" s="66"/>
      <c r="E59" s="66"/>
      <c r="F59" s="66"/>
    </row>
    <row r="60" spans="1:6" ht="23.25">
      <c r="A60" s="116" t="s">
        <v>120</v>
      </c>
      <c r="B60" s="66"/>
      <c r="C60" s="131">
        <f t="shared" si="2"/>
        <v>1557400</v>
      </c>
      <c r="D60" s="66"/>
      <c r="E60" s="89">
        <v>1557400</v>
      </c>
      <c r="F60" s="66"/>
    </row>
    <row r="61" spans="1:6" ht="23.25">
      <c r="A61" s="9" t="s">
        <v>117</v>
      </c>
      <c r="B61" s="89"/>
      <c r="C61" s="131">
        <f t="shared" si="2"/>
        <v>0</v>
      </c>
      <c r="D61" s="89"/>
      <c r="E61" s="66"/>
      <c r="F61" s="89"/>
    </row>
    <row r="62" spans="1:6" ht="23.25">
      <c r="A62" s="9" t="s">
        <v>118</v>
      </c>
      <c r="B62" s="66">
        <v>185000</v>
      </c>
      <c r="C62" s="131">
        <f t="shared" si="2"/>
        <v>171910</v>
      </c>
      <c r="D62" s="66"/>
      <c r="E62" s="66">
        <v>171910</v>
      </c>
      <c r="F62" s="66"/>
    </row>
    <row r="63" spans="1:6" ht="23.25">
      <c r="A63" s="9" t="s">
        <v>119</v>
      </c>
      <c r="B63" s="66"/>
      <c r="C63" s="131">
        <f t="shared" si="2"/>
        <v>0</v>
      </c>
      <c r="D63" s="66"/>
      <c r="E63" s="66"/>
      <c r="F63" s="66"/>
    </row>
    <row r="64" spans="1:6" ht="24" thickBot="1">
      <c r="A64" s="77" t="s">
        <v>75</v>
      </c>
      <c r="B64" s="129">
        <f>SUM(B52:B63)</f>
        <v>5262360</v>
      </c>
      <c r="C64" s="64">
        <f t="shared" si="2"/>
        <v>5089207.3</v>
      </c>
      <c r="D64" s="129">
        <f>SUM(D52:D63)</f>
        <v>352100</v>
      </c>
      <c r="E64" s="129">
        <f>SUM(E53:E63)</f>
        <v>4433891.8</v>
      </c>
      <c r="F64" s="129">
        <f>SUM(F52:F63)</f>
        <v>303215.5</v>
      </c>
    </row>
    <row r="65" spans="1:6" ht="22.5" thickTop="1"/>
    <row r="67" spans="1:6" ht="26.25">
      <c r="A67" s="229" t="s">
        <v>37</v>
      </c>
      <c r="B67" s="229"/>
      <c r="C67" s="229"/>
      <c r="D67" s="229"/>
      <c r="E67" s="229"/>
      <c r="F67" s="229"/>
    </row>
    <row r="68" spans="1:6" ht="26.25">
      <c r="A68" s="229" t="s">
        <v>228</v>
      </c>
      <c r="B68" s="229"/>
      <c r="C68" s="229"/>
      <c r="D68" s="229"/>
      <c r="E68" s="229"/>
      <c r="F68" s="229"/>
    </row>
    <row r="69" spans="1:6" ht="26.25">
      <c r="A69" s="229" t="s">
        <v>206</v>
      </c>
      <c r="B69" s="229"/>
      <c r="C69" s="229"/>
      <c r="D69" s="229"/>
      <c r="E69" s="229"/>
      <c r="F69" s="229"/>
    </row>
    <row r="70" spans="1:6" ht="23.25">
      <c r="A70" s="2"/>
      <c r="B70" s="2"/>
      <c r="C70" s="2"/>
      <c r="D70" s="2"/>
      <c r="E70" s="2"/>
      <c r="F70" s="2"/>
    </row>
    <row r="71" spans="1:6" ht="23.25">
      <c r="A71" s="247" t="s">
        <v>12</v>
      </c>
      <c r="B71" s="247" t="s">
        <v>89</v>
      </c>
      <c r="C71" s="247" t="s">
        <v>75</v>
      </c>
      <c r="D71" s="123" t="s">
        <v>210</v>
      </c>
      <c r="E71" s="102"/>
      <c r="F71" s="124" t="s">
        <v>230</v>
      </c>
    </row>
    <row r="72" spans="1:6" ht="23.25">
      <c r="A72" s="249"/>
      <c r="B72" s="249"/>
      <c r="C72" s="249"/>
      <c r="D72" s="134" t="s">
        <v>222</v>
      </c>
      <c r="E72" s="127" t="s">
        <v>229</v>
      </c>
      <c r="F72" s="135" t="s">
        <v>231</v>
      </c>
    </row>
    <row r="73" spans="1:6" ht="23.25">
      <c r="A73" s="248"/>
      <c r="B73" s="248"/>
      <c r="C73" s="248"/>
      <c r="D73" s="125" t="s">
        <v>96</v>
      </c>
      <c r="E73" s="100"/>
      <c r="F73" s="126" t="s">
        <v>232</v>
      </c>
    </row>
    <row r="74" spans="1:6" ht="23.25">
      <c r="A74" s="128" t="s">
        <v>109</v>
      </c>
      <c r="B74" s="132"/>
      <c r="C74" s="130"/>
      <c r="D74" s="132"/>
      <c r="E74" s="132"/>
      <c r="F74" s="132"/>
    </row>
    <row r="75" spans="1:6" ht="23.25">
      <c r="A75" s="9" t="s">
        <v>110</v>
      </c>
      <c r="B75" s="66"/>
      <c r="C75" s="131"/>
      <c r="D75" s="66"/>
      <c r="E75" s="66"/>
      <c r="F75" s="66"/>
    </row>
    <row r="76" spans="1:6" ht="23.25">
      <c r="A76" s="9" t="s">
        <v>111</v>
      </c>
      <c r="B76" s="66"/>
      <c r="C76" s="131"/>
      <c r="D76" s="66"/>
      <c r="E76" s="66"/>
      <c r="F76" s="66"/>
    </row>
    <row r="77" spans="1:6" ht="23.25">
      <c r="A77" s="9" t="s">
        <v>112</v>
      </c>
      <c r="B77" s="66"/>
      <c r="C77" s="131"/>
      <c r="D77" s="66"/>
      <c r="E77" s="66"/>
      <c r="F77" s="66"/>
    </row>
    <row r="78" spans="1:6" ht="23.25">
      <c r="A78" s="9" t="s">
        <v>113</v>
      </c>
      <c r="B78" s="66">
        <v>150000</v>
      </c>
      <c r="C78" s="131">
        <f t="shared" ref="C78:C86" si="3">D78+E78+F78</f>
        <v>124060</v>
      </c>
      <c r="D78" s="66"/>
      <c r="E78" s="66"/>
      <c r="F78" s="66">
        <v>124060</v>
      </c>
    </row>
    <row r="79" spans="1:6" ht="23.25">
      <c r="A79" s="9" t="s">
        <v>114</v>
      </c>
      <c r="B79" s="66">
        <v>20000</v>
      </c>
      <c r="C79" s="131">
        <f t="shared" si="3"/>
        <v>4450</v>
      </c>
      <c r="D79" s="66"/>
      <c r="E79" s="66"/>
      <c r="F79" s="66">
        <v>4450</v>
      </c>
    </row>
    <row r="80" spans="1:6" ht="23.25">
      <c r="A80" s="9" t="s">
        <v>115</v>
      </c>
      <c r="B80" s="66">
        <v>130000</v>
      </c>
      <c r="C80" s="131">
        <f t="shared" si="3"/>
        <v>0</v>
      </c>
      <c r="D80" s="66"/>
      <c r="E80" s="66"/>
      <c r="F80" s="66"/>
    </row>
    <row r="81" spans="1:6" ht="23.25">
      <c r="A81" s="9" t="s">
        <v>116</v>
      </c>
      <c r="B81" s="66"/>
      <c r="C81" s="131">
        <f t="shared" si="3"/>
        <v>130000</v>
      </c>
      <c r="D81" s="66"/>
      <c r="E81" s="66"/>
      <c r="F81" s="66">
        <v>130000</v>
      </c>
    </row>
    <row r="82" spans="1:6" ht="23.25">
      <c r="A82" s="116" t="s">
        <v>120</v>
      </c>
      <c r="B82" s="66"/>
      <c r="C82" s="131">
        <f t="shared" si="3"/>
        <v>0</v>
      </c>
      <c r="D82" s="66"/>
      <c r="E82" s="89"/>
      <c r="F82" s="66"/>
    </row>
    <row r="83" spans="1:6" ht="23.25">
      <c r="A83" s="9" t="s">
        <v>117</v>
      </c>
      <c r="B83" s="89"/>
      <c r="C83" s="131">
        <f t="shared" si="3"/>
        <v>0</v>
      </c>
      <c r="D83" s="89"/>
      <c r="E83" s="66"/>
      <c r="F83" s="89"/>
    </row>
    <row r="84" spans="1:6" ht="23.25">
      <c r="A84" s="9" t="s">
        <v>118</v>
      </c>
      <c r="B84" s="66"/>
      <c r="C84" s="131">
        <f t="shared" si="3"/>
        <v>0</v>
      </c>
      <c r="D84" s="66"/>
      <c r="E84" s="66"/>
      <c r="F84" s="66"/>
    </row>
    <row r="85" spans="1:6" ht="23.25">
      <c r="A85" s="9" t="s">
        <v>119</v>
      </c>
      <c r="B85" s="66"/>
      <c r="C85" s="131">
        <f t="shared" si="3"/>
        <v>0</v>
      </c>
      <c r="D85" s="66"/>
      <c r="E85" s="66"/>
      <c r="F85" s="66"/>
    </row>
    <row r="86" spans="1:6" ht="24" thickBot="1">
      <c r="A86" s="77" t="s">
        <v>75</v>
      </c>
      <c r="B86" s="129">
        <f>SUM(B74:B85)</f>
        <v>300000</v>
      </c>
      <c r="C86" s="64">
        <f t="shared" si="3"/>
        <v>258510</v>
      </c>
      <c r="D86" s="129">
        <f>SUM(D74:D85)</f>
        <v>0</v>
      </c>
      <c r="E86" s="129">
        <f>SUM(E75:E85)</f>
        <v>0</v>
      </c>
      <c r="F86" s="129">
        <f>SUM(F74:F85)</f>
        <v>258510</v>
      </c>
    </row>
    <row r="87" spans="1:6" ht="22.5" thickTop="1"/>
    <row r="89" spans="1:6" ht="26.25">
      <c r="A89" s="229" t="s">
        <v>37</v>
      </c>
      <c r="B89" s="229"/>
      <c r="C89" s="229"/>
      <c r="D89" s="229"/>
      <c r="E89" s="229"/>
      <c r="F89" s="229"/>
    </row>
    <row r="90" spans="1:6" ht="26.25">
      <c r="A90" s="229" t="s">
        <v>233</v>
      </c>
      <c r="B90" s="229"/>
      <c r="C90" s="229"/>
      <c r="D90" s="229"/>
      <c r="E90" s="229"/>
      <c r="F90" s="229"/>
    </row>
    <row r="91" spans="1:6" ht="26.25">
      <c r="A91" s="229" t="s">
        <v>206</v>
      </c>
      <c r="B91" s="229"/>
      <c r="C91" s="229"/>
      <c r="D91" s="229"/>
      <c r="E91" s="229"/>
      <c r="F91" s="229"/>
    </row>
    <row r="92" spans="1:6" ht="23.25">
      <c r="A92" s="2"/>
      <c r="B92" s="2"/>
      <c r="C92" s="2"/>
      <c r="D92" s="2"/>
      <c r="E92" s="2"/>
      <c r="F92" s="2"/>
    </row>
    <row r="93" spans="1:6" ht="23.25">
      <c r="A93" s="247" t="s">
        <v>12</v>
      </c>
      <c r="B93" s="247" t="s">
        <v>89</v>
      </c>
      <c r="C93" s="241" t="s">
        <v>75</v>
      </c>
      <c r="D93" s="79"/>
      <c r="E93" s="138"/>
      <c r="F93" s="124" t="s">
        <v>235</v>
      </c>
    </row>
    <row r="94" spans="1:6" ht="23.25">
      <c r="A94" s="249"/>
      <c r="B94" s="249"/>
      <c r="C94" s="250"/>
      <c r="D94" s="133" t="s">
        <v>210</v>
      </c>
      <c r="E94" s="136" t="s">
        <v>234</v>
      </c>
      <c r="F94" s="135" t="s">
        <v>236</v>
      </c>
    </row>
    <row r="95" spans="1:6" ht="23.25">
      <c r="A95" s="248"/>
      <c r="B95" s="248"/>
      <c r="C95" s="251"/>
      <c r="D95" s="80"/>
      <c r="E95" s="139"/>
      <c r="F95" s="126"/>
    </row>
    <row r="96" spans="1:6" ht="23.25">
      <c r="A96" s="128" t="s">
        <v>109</v>
      </c>
      <c r="B96" s="132"/>
      <c r="C96" s="130"/>
      <c r="D96" s="132"/>
      <c r="E96" s="132"/>
      <c r="F96" s="132"/>
    </row>
    <row r="97" spans="1:6" ht="23.25">
      <c r="A97" s="9" t="s">
        <v>110</v>
      </c>
      <c r="B97" s="66">
        <v>172000</v>
      </c>
      <c r="C97" s="131">
        <f t="shared" ref="C97:C108" si="4">D97+E97+F97</f>
        <v>162347.74</v>
      </c>
      <c r="D97" s="66">
        <v>162347.74</v>
      </c>
      <c r="E97" s="66"/>
      <c r="F97" s="66"/>
    </row>
    <row r="98" spans="1:6" ht="23.25">
      <c r="A98" s="9" t="s">
        <v>111</v>
      </c>
      <c r="B98" s="66">
        <v>790000</v>
      </c>
      <c r="C98" s="131">
        <f t="shared" si="4"/>
        <v>756000</v>
      </c>
      <c r="D98" s="66">
        <v>216000</v>
      </c>
      <c r="E98" s="66"/>
      <c r="F98" s="66">
        <v>540000</v>
      </c>
    </row>
    <row r="99" spans="1:6" ht="23.25">
      <c r="A99" s="9" t="s">
        <v>112</v>
      </c>
      <c r="B99" s="66">
        <v>334000</v>
      </c>
      <c r="C99" s="131">
        <f t="shared" si="4"/>
        <v>311700</v>
      </c>
      <c r="D99" s="66">
        <v>311700</v>
      </c>
      <c r="E99" s="66"/>
      <c r="F99" s="66"/>
    </row>
    <row r="100" spans="1:6" ht="23.25">
      <c r="A100" s="9" t="s">
        <v>113</v>
      </c>
      <c r="B100" s="66">
        <v>363000</v>
      </c>
      <c r="C100" s="131">
        <f t="shared" si="4"/>
        <v>246841.5</v>
      </c>
      <c r="D100" s="66">
        <v>119710</v>
      </c>
      <c r="E100" s="66"/>
      <c r="F100" s="66">
        <v>127131.5</v>
      </c>
    </row>
    <row r="101" spans="1:6" ht="23.25">
      <c r="A101" s="9" t="s">
        <v>114</v>
      </c>
      <c r="B101" s="66">
        <v>510000</v>
      </c>
      <c r="C101" s="131">
        <f t="shared" si="4"/>
        <v>375301</v>
      </c>
      <c r="D101" s="66">
        <v>220647</v>
      </c>
      <c r="E101" s="66"/>
      <c r="F101" s="66">
        <v>154654</v>
      </c>
    </row>
    <row r="102" spans="1:6" ht="23.25">
      <c r="A102" s="9" t="s">
        <v>115</v>
      </c>
      <c r="B102" s="66">
        <v>3000</v>
      </c>
      <c r="C102" s="131">
        <f t="shared" si="4"/>
        <v>0</v>
      </c>
      <c r="D102" s="66"/>
      <c r="E102" s="66"/>
      <c r="F102" s="66"/>
    </row>
    <row r="103" spans="1:6" ht="23.25">
      <c r="A103" s="9" t="s">
        <v>116</v>
      </c>
      <c r="B103" s="66"/>
      <c r="C103" s="131">
        <f t="shared" si="4"/>
        <v>0</v>
      </c>
      <c r="D103" s="66"/>
      <c r="E103" s="66"/>
      <c r="F103" s="66"/>
    </row>
    <row r="104" spans="1:6" ht="23.25">
      <c r="A104" s="116" t="s">
        <v>120</v>
      </c>
      <c r="B104" s="66"/>
      <c r="C104" s="131">
        <f t="shared" si="4"/>
        <v>0</v>
      </c>
      <c r="D104" s="66"/>
      <c r="E104" s="89"/>
      <c r="F104" s="66"/>
    </row>
    <row r="105" spans="1:6" ht="23.25">
      <c r="A105" s="9" t="s">
        <v>117</v>
      </c>
      <c r="B105" s="89"/>
      <c r="C105" s="131">
        <f t="shared" si="4"/>
        <v>0</v>
      </c>
      <c r="D105" s="89"/>
      <c r="E105" s="66"/>
      <c r="F105" s="89"/>
    </row>
    <row r="106" spans="1:6" ht="23.25">
      <c r="A106" s="9" t="s">
        <v>118</v>
      </c>
      <c r="B106" s="66">
        <v>270800</v>
      </c>
      <c r="C106" s="131">
        <f t="shared" si="4"/>
        <v>217115.25</v>
      </c>
      <c r="D106" s="66">
        <v>148615.25</v>
      </c>
      <c r="E106" s="66"/>
      <c r="F106" s="66">
        <v>68500</v>
      </c>
    </row>
    <row r="107" spans="1:6" ht="23.25">
      <c r="A107" s="9" t="s">
        <v>119</v>
      </c>
      <c r="B107" s="66">
        <v>9365200</v>
      </c>
      <c r="C107" s="131">
        <f t="shared" si="4"/>
        <v>9325745</v>
      </c>
      <c r="D107" s="66"/>
      <c r="E107" s="66">
        <v>9325745</v>
      </c>
      <c r="F107" s="66"/>
    </row>
    <row r="108" spans="1:6" ht="24" thickBot="1">
      <c r="A108" s="77" t="s">
        <v>75</v>
      </c>
      <c r="B108" s="129">
        <f>SUM(B96:B107)</f>
        <v>11808000</v>
      </c>
      <c r="C108" s="64">
        <f t="shared" si="4"/>
        <v>11395050.49</v>
      </c>
      <c r="D108" s="129">
        <f>SUM(D96:D107)</f>
        <v>1179019.99</v>
      </c>
      <c r="E108" s="129">
        <f>SUM(E97:E107)</f>
        <v>9325745</v>
      </c>
      <c r="F108" s="129">
        <f>SUM(F96:F107)</f>
        <v>890285.5</v>
      </c>
    </row>
    <row r="109" spans="1:6" ht="22.5" thickTop="1"/>
    <row r="111" spans="1:6" ht="26.25">
      <c r="A111" s="229" t="s">
        <v>37</v>
      </c>
      <c r="B111" s="229"/>
      <c r="C111" s="229"/>
      <c r="D111" s="229"/>
      <c r="E111" s="229"/>
      <c r="F111" s="101"/>
    </row>
    <row r="112" spans="1:6" ht="26.25">
      <c r="A112" s="229" t="s">
        <v>237</v>
      </c>
      <c r="B112" s="229"/>
      <c r="C112" s="229"/>
      <c r="D112" s="229"/>
      <c r="E112" s="229"/>
      <c r="F112" s="101"/>
    </row>
    <row r="113" spans="1:6" ht="26.25">
      <c r="A113" s="229" t="s">
        <v>206</v>
      </c>
      <c r="B113" s="229"/>
      <c r="C113" s="229"/>
      <c r="D113" s="229"/>
      <c r="E113" s="229"/>
      <c r="F113" s="101"/>
    </row>
    <row r="114" spans="1:6" ht="23.25">
      <c r="A114" s="2"/>
      <c r="B114" s="2"/>
      <c r="C114" s="2"/>
      <c r="D114" s="2"/>
      <c r="E114" s="2"/>
      <c r="F114" s="43"/>
    </row>
    <row r="115" spans="1:6" ht="23.25">
      <c r="A115" s="247" t="s">
        <v>12</v>
      </c>
      <c r="B115" s="247" t="s">
        <v>89</v>
      </c>
      <c r="C115" s="241" t="s">
        <v>75</v>
      </c>
      <c r="D115" s="79"/>
      <c r="E115" s="102" t="s">
        <v>238</v>
      </c>
      <c r="F115" s="137"/>
    </row>
    <row r="116" spans="1:6" ht="23.25">
      <c r="A116" s="249"/>
      <c r="B116" s="249"/>
      <c r="C116" s="250"/>
      <c r="D116" s="133" t="s">
        <v>210</v>
      </c>
      <c r="E116" s="127" t="s">
        <v>239</v>
      </c>
      <c r="F116" s="137"/>
    </row>
    <row r="117" spans="1:6" ht="23.25">
      <c r="A117" s="248"/>
      <c r="B117" s="248"/>
      <c r="C117" s="251"/>
      <c r="D117" s="80"/>
      <c r="E117" s="100" t="s">
        <v>240</v>
      </c>
      <c r="F117" s="137"/>
    </row>
    <row r="118" spans="1:6" ht="23.25">
      <c r="A118" s="128" t="s">
        <v>109</v>
      </c>
      <c r="B118" s="132"/>
      <c r="C118" s="130"/>
      <c r="D118" s="132"/>
      <c r="E118" s="132"/>
      <c r="F118" s="67"/>
    </row>
    <row r="119" spans="1:6" ht="23.25">
      <c r="A119" s="9" t="s">
        <v>110</v>
      </c>
      <c r="B119" s="66"/>
      <c r="C119" s="131"/>
      <c r="D119" s="66"/>
      <c r="E119" s="66"/>
      <c r="F119" s="67"/>
    </row>
    <row r="120" spans="1:6" ht="23.25">
      <c r="A120" s="9" t="s">
        <v>111</v>
      </c>
      <c r="B120" s="66"/>
      <c r="C120" s="131"/>
      <c r="D120" s="66"/>
      <c r="E120" s="66"/>
      <c r="F120" s="67"/>
    </row>
    <row r="121" spans="1:6" ht="23.25">
      <c r="A121" s="9" t="s">
        <v>112</v>
      </c>
      <c r="B121" s="66"/>
      <c r="C121" s="131"/>
      <c r="D121" s="66"/>
      <c r="E121" s="66"/>
      <c r="F121" s="67"/>
    </row>
    <row r="122" spans="1:6" ht="23.25">
      <c r="A122" s="9" t="s">
        <v>113</v>
      </c>
      <c r="B122" s="66">
        <v>290000</v>
      </c>
      <c r="C122" s="131">
        <v>173069</v>
      </c>
      <c r="D122" s="66"/>
      <c r="E122" s="66">
        <v>173069</v>
      </c>
      <c r="F122" s="67"/>
    </row>
    <row r="123" spans="1:6" ht="23.25">
      <c r="A123" s="9" t="s">
        <v>114</v>
      </c>
      <c r="B123" s="66"/>
      <c r="C123" s="131"/>
      <c r="D123" s="66"/>
      <c r="E123" s="66"/>
      <c r="F123" s="67"/>
    </row>
    <row r="124" spans="1:6" ht="23.25">
      <c r="A124" s="9" t="s">
        <v>115</v>
      </c>
      <c r="B124" s="66"/>
      <c r="C124" s="131"/>
      <c r="D124" s="66"/>
      <c r="E124" s="66"/>
      <c r="F124" s="67"/>
    </row>
    <row r="125" spans="1:6" ht="23.25">
      <c r="A125" s="9" t="s">
        <v>116</v>
      </c>
      <c r="B125" s="66"/>
      <c r="C125" s="131"/>
      <c r="D125" s="66"/>
      <c r="E125" s="66"/>
      <c r="F125" s="67"/>
    </row>
    <row r="126" spans="1:6" ht="23.25">
      <c r="A126" s="116" t="s">
        <v>120</v>
      </c>
      <c r="B126" s="66"/>
      <c r="C126" s="131"/>
      <c r="D126" s="66"/>
      <c r="E126" s="89"/>
      <c r="F126" s="67"/>
    </row>
    <row r="127" spans="1:6" ht="23.25">
      <c r="A127" s="9" t="s">
        <v>117</v>
      </c>
      <c r="B127" s="89"/>
      <c r="C127" s="131"/>
      <c r="D127" s="89"/>
      <c r="E127" s="66"/>
      <c r="F127" s="67"/>
    </row>
    <row r="128" spans="1:6" ht="23.25">
      <c r="A128" s="9" t="s">
        <v>118</v>
      </c>
      <c r="B128" s="66"/>
      <c r="C128" s="131"/>
      <c r="D128" s="66"/>
      <c r="E128" s="66"/>
      <c r="F128" s="67"/>
    </row>
    <row r="129" spans="1:6" ht="23.25">
      <c r="A129" s="9" t="s">
        <v>119</v>
      </c>
      <c r="B129" s="66"/>
      <c r="C129" s="131"/>
      <c r="D129" s="66"/>
      <c r="E129" s="66"/>
      <c r="F129" s="67"/>
    </row>
    <row r="130" spans="1:6" ht="24" thickBot="1">
      <c r="A130" s="77" t="s">
        <v>75</v>
      </c>
      <c r="B130" s="129">
        <f>SUM(B118:B129)</f>
        <v>290000</v>
      </c>
      <c r="C130" s="64">
        <f>D130+E130+F130</f>
        <v>173069</v>
      </c>
      <c r="D130" s="129">
        <f>SUM(D118:D129)</f>
        <v>0</v>
      </c>
      <c r="E130" s="129">
        <f>SUM(E119:E129)</f>
        <v>173069</v>
      </c>
      <c r="F130" s="67"/>
    </row>
    <row r="131" spans="1:6" ht="22.5" thickTop="1"/>
    <row r="133" spans="1:6" ht="26.25">
      <c r="A133" s="229" t="s">
        <v>37</v>
      </c>
      <c r="B133" s="229"/>
      <c r="C133" s="229"/>
      <c r="D133" s="229"/>
      <c r="E133" s="229"/>
      <c r="F133" s="229"/>
    </row>
    <row r="134" spans="1:6" ht="26.25">
      <c r="A134" s="229" t="s">
        <v>241</v>
      </c>
      <c r="B134" s="229"/>
      <c r="C134" s="229"/>
      <c r="D134" s="229"/>
      <c r="E134" s="229"/>
      <c r="F134" s="229"/>
    </row>
    <row r="135" spans="1:6" ht="26.25">
      <c r="A135" s="229" t="s">
        <v>206</v>
      </c>
      <c r="B135" s="229"/>
      <c r="C135" s="229"/>
      <c r="D135" s="229"/>
      <c r="E135" s="229"/>
      <c r="F135" s="229"/>
    </row>
    <row r="136" spans="1:6" ht="23.25">
      <c r="A136" s="2"/>
      <c r="B136" s="2"/>
      <c r="C136" s="2"/>
      <c r="D136" s="2"/>
      <c r="E136" s="2"/>
      <c r="F136" s="2"/>
    </row>
    <row r="137" spans="1:6" ht="23.25">
      <c r="A137" s="247" t="s">
        <v>12</v>
      </c>
      <c r="B137" s="247" t="s">
        <v>89</v>
      </c>
      <c r="C137" s="241" t="s">
        <v>75</v>
      </c>
      <c r="D137" s="79"/>
      <c r="E137" s="138"/>
      <c r="F137" s="124"/>
    </row>
    <row r="138" spans="1:6" ht="23.25">
      <c r="A138" s="249"/>
      <c r="B138" s="249"/>
      <c r="C138" s="250"/>
      <c r="D138" s="133" t="s">
        <v>210</v>
      </c>
      <c r="E138" s="136" t="s">
        <v>243</v>
      </c>
      <c r="F138" s="135" t="s">
        <v>244</v>
      </c>
    </row>
    <row r="139" spans="1:6" ht="23.25">
      <c r="A139" s="248"/>
      <c r="B139" s="248"/>
      <c r="C139" s="251"/>
      <c r="D139" s="80" t="s">
        <v>242</v>
      </c>
      <c r="E139" s="139" t="s">
        <v>106</v>
      </c>
      <c r="F139" s="126" t="s">
        <v>245</v>
      </c>
    </row>
    <row r="140" spans="1:6" ht="23.25">
      <c r="A140" s="128" t="s">
        <v>109</v>
      </c>
      <c r="B140" s="132"/>
      <c r="C140" s="130"/>
      <c r="D140" s="132"/>
      <c r="E140" s="132"/>
      <c r="F140" s="132"/>
    </row>
    <row r="141" spans="1:6" ht="23.25">
      <c r="A141" s="9" t="s">
        <v>110</v>
      </c>
      <c r="B141" s="66"/>
      <c r="C141" s="131"/>
      <c r="D141" s="66"/>
      <c r="E141" s="66"/>
      <c r="F141" s="66"/>
    </row>
    <row r="142" spans="1:6" ht="23.25">
      <c r="A142" s="9" t="s">
        <v>111</v>
      </c>
      <c r="B142" s="66"/>
      <c r="C142" s="131"/>
      <c r="D142" s="66"/>
      <c r="E142" s="66"/>
      <c r="F142" s="66"/>
    </row>
    <row r="143" spans="1:6" ht="23.25">
      <c r="A143" s="9" t="s">
        <v>112</v>
      </c>
      <c r="B143" s="66"/>
      <c r="C143" s="131"/>
      <c r="D143" s="66"/>
      <c r="E143" s="66"/>
      <c r="F143" s="66"/>
    </row>
    <row r="144" spans="1:6" ht="23.25">
      <c r="A144" s="9" t="s">
        <v>113</v>
      </c>
      <c r="B144" s="66">
        <v>857500</v>
      </c>
      <c r="C144" s="131">
        <f t="shared" ref="C144:C152" si="5">D144+E144+F144</f>
        <v>716460</v>
      </c>
      <c r="D144" s="66"/>
      <c r="E144" s="66">
        <v>334500</v>
      </c>
      <c r="F144" s="66">
        <v>381960</v>
      </c>
    </row>
    <row r="145" spans="1:6" ht="23.25">
      <c r="A145" s="9" t="s">
        <v>114</v>
      </c>
      <c r="B145" s="66">
        <v>40000</v>
      </c>
      <c r="C145" s="131">
        <f t="shared" si="5"/>
        <v>33140</v>
      </c>
      <c r="D145" s="66"/>
      <c r="E145" s="66">
        <v>33140</v>
      </c>
      <c r="F145" s="66"/>
    </row>
    <row r="146" spans="1:6" ht="23.25">
      <c r="A146" s="9" t="s">
        <v>115</v>
      </c>
      <c r="B146" s="66"/>
      <c r="C146" s="131">
        <f t="shared" si="5"/>
        <v>0</v>
      </c>
      <c r="D146" s="66"/>
      <c r="E146" s="66"/>
      <c r="F146" s="66"/>
    </row>
    <row r="147" spans="1:6" ht="23.25">
      <c r="A147" s="9" t="s">
        <v>116</v>
      </c>
      <c r="B147" s="66">
        <v>80000</v>
      </c>
      <c r="C147" s="131">
        <f t="shared" si="5"/>
        <v>80000</v>
      </c>
      <c r="D147" s="66"/>
      <c r="E147" s="66"/>
      <c r="F147" s="66">
        <v>80000</v>
      </c>
    </row>
    <row r="148" spans="1:6" ht="23.25">
      <c r="A148" s="116" t="s">
        <v>120</v>
      </c>
      <c r="B148" s="66"/>
      <c r="C148" s="131">
        <f t="shared" si="5"/>
        <v>0</v>
      </c>
      <c r="D148" s="66"/>
      <c r="E148" s="89"/>
      <c r="F148" s="66"/>
    </row>
    <row r="149" spans="1:6" ht="23.25">
      <c r="A149" s="9" t="s">
        <v>117</v>
      </c>
      <c r="B149" s="89"/>
      <c r="C149" s="131">
        <f t="shared" si="5"/>
        <v>0</v>
      </c>
      <c r="D149" s="89"/>
      <c r="E149" s="66"/>
      <c r="F149" s="89"/>
    </row>
    <row r="150" spans="1:6" ht="23.25">
      <c r="A150" s="9" t="s">
        <v>118</v>
      </c>
      <c r="B150" s="66"/>
      <c r="C150" s="131">
        <f t="shared" si="5"/>
        <v>0</v>
      </c>
      <c r="D150" s="66"/>
      <c r="E150" s="66"/>
      <c r="F150" s="66"/>
    </row>
    <row r="151" spans="1:6" ht="23.25">
      <c r="A151" s="9" t="s">
        <v>119</v>
      </c>
      <c r="B151" s="66"/>
      <c r="C151" s="131">
        <f t="shared" si="5"/>
        <v>0</v>
      </c>
      <c r="D151" s="66"/>
      <c r="E151" s="66"/>
      <c r="F151" s="66"/>
    </row>
    <row r="152" spans="1:6" ht="24" thickBot="1">
      <c r="A152" s="77" t="s">
        <v>75</v>
      </c>
      <c r="B152" s="129">
        <f>SUM(B140:B151)</f>
        <v>977500</v>
      </c>
      <c r="C152" s="64">
        <f t="shared" si="5"/>
        <v>829600</v>
      </c>
      <c r="D152" s="129">
        <f>SUM(D140:D151)</f>
        <v>0</v>
      </c>
      <c r="E152" s="129">
        <f>SUM(E141:E151)</f>
        <v>367640</v>
      </c>
      <c r="F152" s="129">
        <f>SUM(F140:F151)</f>
        <v>461960</v>
      </c>
    </row>
    <row r="153" spans="1:6" ht="22.5" thickTop="1"/>
    <row r="155" spans="1:6" ht="26.25">
      <c r="A155" s="229" t="s">
        <v>37</v>
      </c>
      <c r="B155" s="229"/>
      <c r="C155" s="229"/>
      <c r="D155" s="229"/>
      <c r="E155" s="229"/>
      <c r="F155" s="101"/>
    </row>
    <row r="156" spans="1:6" ht="26.25">
      <c r="A156" s="229" t="s">
        <v>251</v>
      </c>
      <c r="B156" s="229"/>
      <c r="C156" s="229"/>
      <c r="D156" s="229"/>
      <c r="E156" s="229"/>
      <c r="F156" s="101"/>
    </row>
    <row r="157" spans="1:6" ht="26.25">
      <c r="A157" s="229" t="s">
        <v>206</v>
      </c>
      <c r="B157" s="229"/>
      <c r="C157" s="229"/>
      <c r="D157" s="229"/>
      <c r="E157" s="229"/>
      <c r="F157" s="101"/>
    </row>
    <row r="158" spans="1:6" ht="23.25">
      <c r="A158" s="2"/>
      <c r="B158" s="2"/>
      <c r="C158" s="2"/>
      <c r="D158" s="2"/>
      <c r="E158" s="2"/>
      <c r="F158" s="43"/>
    </row>
    <row r="159" spans="1:6" ht="23.25">
      <c r="A159" s="247" t="s">
        <v>12</v>
      </c>
      <c r="B159" s="247" t="s">
        <v>89</v>
      </c>
      <c r="C159" s="241" t="s">
        <v>75</v>
      </c>
      <c r="D159" s="79"/>
      <c r="E159" s="102"/>
      <c r="F159" s="137"/>
    </row>
    <row r="160" spans="1:6" ht="23.25">
      <c r="A160" s="249"/>
      <c r="B160" s="249"/>
      <c r="C160" s="250"/>
      <c r="D160" s="133" t="s">
        <v>246</v>
      </c>
      <c r="E160" s="127" t="s">
        <v>247</v>
      </c>
      <c r="F160" s="137"/>
    </row>
    <row r="161" spans="1:6" ht="23.25">
      <c r="A161" s="248"/>
      <c r="B161" s="248"/>
      <c r="C161" s="251"/>
      <c r="D161" s="80"/>
      <c r="E161" s="100" t="s">
        <v>248</v>
      </c>
      <c r="F161" s="137"/>
    </row>
    <row r="162" spans="1:6" ht="23.25">
      <c r="A162" s="128" t="s">
        <v>109</v>
      </c>
      <c r="B162" s="132"/>
      <c r="C162" s="130"/>
      <c r="D162" s="132"/>
      <c r="E162" s="132"/>
      <c r="F162" s="67"/>
    </row>
    <row r="163" spans="1:6" ht="23.25">
      <c r="A163" s="9" t="s">
        <v>110</v>
      </c>
      <c r="B163" s="66"/>
      <c r="C163" s="131"/>
      <c r="D163" s="66"/>
      <c r="E163" s="66"/>
      <c r="F163" s="67"/>
    </row>
    <row r="164" spans="1:6" ht="23.25">
      <c r="A164" s="9" t="s">
        <v>111</v>
      </c>
      <c r="B164" s="66"/>
      <c r="C164" s="131"/>
      <c r="D164" s="66"/>
      <c r="E164" s="66"/>
      <c r="F164" s="67"/>
    </row>
    <row r="165" spans="1:6" ht="23.25">
      <c r="A165" s="9" t="s">
        <v>112</v>
      </c>
      <c r="B165" s="66"/>
      <c r="C165" s="131"/>
      <c r="D165" s="66"/>
      <c r="E165" s="66"/>
      <c r="F165" s="67"/>
    </row>
    <row r="166" spans="1:6" ht="23.25">
      <c r="A166" s="9" t="s">
        <v>113</v>
      </c>
      <c r="B166" s="66">
        <v>690000</v>
      </c>
      <c r="C166" s="131">
        <v>185095</v>
      </c>
      <c r="D166" s="66">
        <v>182095</v>
      </c>
      <c r="E166" s="66"/>
      <c r="F166" s="67"/>
    </row>
    <row r="167" spans="1:6" ht="23.25">
      <c r="A167" s="9" t="s">
        <v>114</v>
      </c>
      <c r="B167" s="66">
        <v>10000</v>
      </c>
      <c r="C167" s="131">
        <v>2200</v>
      </c>
      <c r="D167" s="66">
        <v>2200</v>
      </c>
      <c r="E167" s="66"/>
      <c r="F167" s="67"/>
    </row>
    <row r="168" spans="1:6" ht="23.25">
      <c r="A168" s="9" t="s">
        <v>115</v>
      </c>
      <c r="B168" s="66"/>
      <c r="C168" s="131"/>
      <c r="D168" s="66"/>
      <c r="E168" s="66"/>
      <c r="F168" s="67"/>
    </row>
    <row r="169" spans="1:6" ht="23.25">
      <c r="A169" s="9" t="s">
        <v>116</v>
      </c>
      <c r="B169" s="66"/>
      <c r="C169" s="131"/>
      <c r="D169" s="66"/>
      <c r="E169" s="66"/>
      <c r="F169" s="67"/>
    </row>
    <row r="170" spans="1:6" ht="23.25">
      <c r="A170" s="116" t="s">
        <v>120</v>
      </c>
      <c r="B170" s="66"/>
      <c r="C170" s="131"/>
      <c r="D170" s="66"/>
      <c r="E170" s="89"/>
      <c r="F170" s="67"/>
    </row>
    <row r="171" spans="1:6" ht="23.25">
      <c r="A171" s="9" t="s">
        <v>117</v>
      </c>
      <c r="B171" s="89"/>
      <c r="C171" s="131"/>
      <c r="D171" s="89"/>
      <c r="E171" s="66"/>
      <c r="F171" s="67"/>
    </row>
    <row r="172" spans="1:6" ht="23.25">
      <c r="A172" s="9" t="s">
        <v>118</v>
      </c>
      <c r="B172" s="66"/>
      <c r="C172" s="131"/>
      <c r="D172" s="66"/>
      <c r="E172" s="66"/>
      <c r="F172" s="67"/>
    </row>
    <row r="173" spans="1:6" ht="23.25">
      <c r="A173" s="9" t="s">
        <v>119</v>
      </c>
      <c r="B173" s="66"/>
      <c r="C173" s="131"/>
      <c r="D173" s="66"/>
      <c r="E173" s="66"/>
      <c r="F173" s="67"/>
    </row>
    <row r="174" spans="1:6" ht="24" thickBot="1">
      <c r="A174" s="77" t="s">
        <v>75</v>
      </c>
      <c r="B174" s="129">
        <f>SUM(B162:B173)</f>
        <v>700000</v>
      </c>
      <c r="C174" s="64">
        <f>D174+E174+F174</f>
        <v>184295</v>
      </c>
      <c r="D174" s="129">
        <f>SUM(D162:D173)</f>
        <v>184295</v>
      </c>
      <c r="E174" s="129">
        <f>SUM(E163:E173)</f>
        <v>0</v>
      </c>
      <c r="F174" s="67"/>
    </row>
    <row r="175" spans="1:6" ht="22.5" thickTop="1"/>
    <row r="177" spans="1:6" ht="26.25">
      <c r="A177" s="229" t="s">
        <v>37</v>
      </c>
      <c r="B177" s="229"/>
      <c r="C177" s="229"/>
      <c r="D177" s="229"/>
      <c r="E177" s="101"/>
      <c r="F177" s="101"/>
    </row>
    <row r="178" spans="1:6" ht="26.25">
      <c r="A178" s="229" t="s">
        <v>249</v>
      </c>
      <c r="B178" s="229"/>
      <c r="C178" s="229"/>
      <c r="D178" s="229"/>
      <c r="E178" s="101"/>
      <c r="F178" s="101"/>
    </row>
    <row r="179" spans="1:6" ht="26.25">
      <c r="A179" s="229" t="s">
        <v>206</v>
      </c>
      <c r="B179" s="229"/>
      <c r="C179" s="229"/>
      <c r="D179" s="229"/>
      <c r="E179" s="101"/>
      <c r="F179" s="101"/>
    </row>
    <row r="180" spans="1:6" ht="23.25">
      <c r="A180" s="2"/>
      <c r="B180" s="2"/>
      <c r="C180" s="2"/>
      <c r="D180" s="2"/>
      <c r="E180" s="43"/>
      <c r="F180" s="43"/>
    </row>
    <row r="181" spans="1:6" ht="23.25">
      <c r="A181" s="247" t="s">
        <v>12</v>
      </c>
      <c r="B181" s="247" t="s">
        <v>89</v>
      </c>
      <c r="C181" s="247" t="s">
        <v>75</v>
      </c>
      <c r="D181" s="79"/>
      <c r="E181" s="75"/>
      <c r="F181" s="137"/>
    </row>
    <row r="182" spans="1:6" ht="23.25">
      <c r="A182" s="249"/>
      <c r="B182" s="249"/>
      <c r="C182" s="249"/>
      <c r="D182" s="133" t="s">
        <v>250</v>
      </c>
      <c r="E182" s="75"/>
      <c r="F182" s="137"/>
    </row>
    <row r="183" spans="1:6" ht="23.25">
      <c r="A183" s="248"/>
      <c r="B183" s="248"/>
      <c r="C183" s="248"/>
      <c r="D183" s="80"/>
      <c r="E183" s="75"/>
      <c r="F183" s="137"/>
    </row>
    <row r="184" spans="1:6" ht="23.25">
      <c r="A184" s="128" t="s">
        <v>109</v>
      </c>
      <c r="B184" s="132"/>
      <c r="C184" s="130"/>
      <c r="D184" s="132"/>
      <c r="E184" s="67"/>
      <c r="F184" s="67"/>
    </row>
    <row r="185" spans="1:6" ht="23.25">
      <c r="A185" s="9" t="s">
        <v>110</v>
      </c>
      <c r="B185" s="66"/>
      <c r="C185" s="131"/>
      <c r="D185" s="66"/>
      <c r="E185" s="67"/>
      <c r="F185" s="67"/>
    </row>
    <row r="186" spans="1:6" ht="23.25">
      <c r="A186" s="9" t="s">
        <v>111</v>
      </c>
      <c r="B186" s="66">
        <v>120000</v>
      </c>
      <c r="C186" s="131">
        <f>D186</f>
        <v>117120</v>
      </c>
      <c r="D186" s="66">
        <v>117120</v>
      </c>
      <c r="E186" s="67"/>
      <c r="F186" s="67"/>
    </row>
    <row r="187" spans="1:6" ht="23.25">
      <c r="A187" s="9" t="s">
        <v>112</v>
      </c>
      <c r="B187" s="66">
        <v>1000</v>
      </c>
      <c r="C187" s="131">
        <f t="shared" ref="C187:C195" si="6">D187</f>
        <v>0</v>
      </c>
      <c r="D187" s="66"/>
      <c r="E187" s="67"/>
      <c r="F187" s="67"/>
    </row>
    <row r="188" spans="1:6" ht="23.25">
      <c r="A188" s="9" t="s">
        <v>113</v>
      </c>
      <c r="B188" s="66">
        <v>36000</v>
      </c>
      <c r="C188" s="131">
        <f t="shared" si="6"/>
        <v>26430</v>
      </c>
      <c r="D188" s="66">
        <v>26430</v>
      </c>
      <c r="E188" s="67"/>
      <c r="F188" s="67"/>
    </row>
    <row r="189" spans="1:6" ht="23.25">
      <c r="A189" s="9" t="s">
        <v>114</v>
      </c>
      <c r="B189" s="66"/>
      <c r="C189" s="131">
        <f t="shared" si="6"/>
        <v>0</v>
      </c>
      <c r="D189" s="66"/>
      <c r="E189" s="67"/>
      <c r="F189" s="67"/>
    </row>
    <row r="190" spans="1:6" ht="23.25">
      <c r="A190" s="9" t="s">
        <v>115</v>
      </c>
      <c r="B190" s="66">
        <v>135000</v>
      </c>
      <c r="C190" s="131">
        <f t="shared" si="6"/>
        <v>133650.95000000001</v>
      </c>
      <c r="D190" s="66">
        <v>133650.95000000001</v>
      </c>
      <c r="E190" s="67"/>
      <c r="F190" s="67"/>
    </row>
    <row r="191" spans="1:6" ht="23.25">
      <c r="A191" s="9" t="s">
        <v>116</v>
      </c>
      <c r="B191" s="66"/>
      <c r="C191" s="131">
        <f t="shared" si="6"/>
        <v>0</v>
      </c>
      <c r="D191" s="66"/>
      <c r="E191" s="67"/>
      <c r="F191" s="67"/>
    </row>
    <row r="192" spans="1:6" ht="23.25">
      <c r="A192" s="116" t="s">
        <v>120</v>
      </c>
      <c r="B192" s="66"/>
      <c r="C192" s="131">
        <f t="shared" si="6"/>
        <v>0</v>
      </c>
      <c r="D192" s="66"/>
      <c r="E192" s="67"/>
      <c r="F192" s="67"/>
    </row>
    <row r="193" spans="1:6" ht="23.25">
      <c r="A193" s="9" t="s">
        <v>117</v>
      </c>
      <c r="B193" s="89"/>
      <c r="C193" s="131">
        <f t="shared" si="6"/>
        <v>0</v>
      </c>
      <c r="D193" s="89"/>
      <c r="E193" s="67"/>
      <c r="F193" s="67"/>
    </row>
    <row r="194" spans="1:6" ht="23.25">
      <c r="A194" s="9" t="s">
        <v>118</v>
      </c>
      <c r="B194" s="66">
        <v>20000</v>
      </c>
      <c r="C194" s="131">
        <f t="shared" si="6"/>
        <v>13000</v>
      </c>
      <c r="D194" s="66">
        <v>13000</v>
      </c>
      <c r="E194" s="67"/>
      <c r="F194" s="67"/>
    </row>
    <row r="195" spans="1:6" ht="23.25">
      <c r="A195" s="9" t="s">
        <v>119</v>
      </c>
      <c r="B195" s="66"/>
      <c r="C195" s="131">
        <f t="shared" si="6"/>
        <v>0</v>
      </c>
      <c r="D195" s="66"/>
      <c r="E195" s="67"/>
      <c r="F195" s="67"/>
    </row>
    <row r="196" spans="1:6" ht="24" thickBot="1">
      <c r="A196" s="77" t="s">
        <v>75</v>
      </c>
      <c r="B196" s="129">
        <f>SUM(B184:B195)</f>
        <v>312000</v>
      </c>
      <c r="C196" s="64">
        <f>D196+E196+F196</f>
        <v>290200.95</v>
      </c>
      <c r="D196" s="129">
        <f>SUM(D184:D195)</f>
        <v>290200.95</v>
      </c>
      <c r="E196" s="67"/>
      <c r="F196" s="67"/>
    </row>
    <row r="197" spans="1:6" ht="22.5" thickTop="1"/>
    <row r="199" spans="1:6" ht="26.25">
      <c r="A199" s="229" t="s">
        <v>37</v>
      </c>
      <c r="B199" s="229"/>
      <c r="C199" s="229"/>
      <c r="D199" s="229"/>
      <c r="E199" s="101"/>
      <c r="F199" s="101"/>
    </row>
    <row r="200" spans="1:6" ht="26.25">
      <c r="A200" s="229" t="s">
        <v>252</v>
      </c>
      <c r="B200" s="229"/>
      <c r="C200" s="229"/>
      <c r="D200" s="229"/>
      <c r="E200" s="101"/>
      <c r="F200" s="101"/>
    </row>
    <row r="201" spans="1:6" ht="26.25">
      <c r="A201" s="229" t="s">
        <v>206</v>
      </c>
      <c r="B201" s="229"/>
      <c r="C201" s="229"/>
      <c r="D201" s="229"/>
      <c r="E201" s="101"/>
      <c r="F201" s="101"/>
    </row>
    <row r="202" spans="1:6" ht="23.25">
      <c r="A202" s="2"/>
      <c r="B202" s="2"/>
      <c r="C202" s="2"/>
      <c r="D202" s="2"/>
      <c r="E202" s="43"/>
      <c r="F202" s="43"/>
    </row>
    <row r="203" spans="1:6" ht="23.25">
      <c r="A203" s="247" t="s">
        <v>12</v>
      </c>
      <c r="B203" s="247" t="s">
        <v>89</v>
      </c>
      <c r="C203" s="247" t="s">
        <v>75</v>
      </c>
      <c r="D203" s="79"/>
      <c r="E203" s="75"/>
      <c r="F203" s="137"/>
    </row>
    <row r="204" spans="1:6" ht="23.25">
      <c r="A204" s="249"/>
      <c r="B204" s="249"/>
      <c r="C204" s="249"/>
      <c r="D204" s="133" t="s">
        <v>250</v>
      </c>
      <c r="E204" s="75"/>
      <c r="F204" s="137"/>
    </row>
    <row r="205" spans="1:6" ht="23.25">
      <c r="A205" s="248"/>
      <c r="B205" s="248"/>
      <c r="C205" s="248"/>
      <c r="D205" s="80"/>
      <c r="E205" s="75"/>
      <c r="F205" s="137"/>
    </row>
    <row r="206" spans="1:6" ht="23.25">
      <c r="A206" s="128" t="s">
        <v>109</v>
      </c>
      <c r="B206" s="132"/>
      <c r="C206" s="130"/>
      <c r="D206" s="132"/>
      <c r="E206" s="67"/>
      <c r="F206" s="67"/>
    </row>
    <row r="207" spans="1:6" ht="23.25">
      <c r="A207" s="9" t="s">
        <v>110</v>
      </c>
      <c r="B207" s="66"/>
      <c r="C207" s="131"/>
      <c r="D207" s="66"/>
      <c r="E207" s="67"/>
      <c r="F207" s="67"/>
    </row>
    <row r="208" spans="1:6" ht="23.25">
      <c r="A208" s="9" t="s">
        <v>111</v>
      </c>
      <c r="B208" s="66"/>
      <c r="C208" s="131"/>
      <c r="D208" s="66"/>
      <c r="E208" s="67"/>
      <c r="F208" s="67"/>
    </row>
    <row r="209" spans="1:6" ht="23.25">
      <c r="A209" s="9" t="s">
        <v>112</v>
      </c>
      <c r="B209" s="66"/>
      <c r="C209" s="131"/>
      <c r="D209" s="66"/>
      <c r="E209" s="67"/>
      <c r="F209" s="67"/>
    </row>
    <row r="210" spans="1:6" ht="23.25">
      <c r="A210" s="9" t="s">
        <v>113</v>
      </c>
      <c r="B210" s="66"/>
      <c r="C210" s="131"/>
      <c r="D210" s="66"/>
      <c r="E210" s="67"/>
      <c r="F210" s="67"/>
    </row>
    <row r="211" spans="1:6" ht="23.25">
      <c r="A211" s="9" t="s">
        <v>114</v>
      </c>
      <c r="B211" s="66"/>
      <c r="C211" s="131"/>
      <c r="D211" s="66"/>
      <c r="E211" s="67"/>
      <c r="F211" s="67"/>
    </row>
    <row r="212" spans="1:6" ht="23.25">
      <c r="A212" s="9" t="s">
        <v>115</v>
      </c>
      <c r="B212" s="66"/>
      <c r="C212" s="131"/>
      <c r="D212" s="66"/>
      <c r="E212" s="67"/>
      <c r="F212" s="67"/>
    </row>
    <row r="213" spans="1:6" ht="23.25">
      <c r="A213" s="9" t="s">
        <v>116</v>
      </c>
      <c r="B213" s="66"/>
      <c r="C213" s="131"/>
      <c r="D213" s="66"/>
      <c r="E213" s="67"/>
      <c r="F213" s="67"/>
    </row>
    <row r="214" spans="1:6" ht="23.25">
      <c r="A214" s="116" t="s">
        <v>120</v>
      </c>
      <c r="B214" s="66"/>
      <c r="C214" s="131"/>
      <c r="D214" s="66"/>
      <c r="E214" s="67"/>
      <c r="F214" s="67"/>
    </row>
    <row r="215" spans="1:6" ht="23.25">
      <c r="A215" s="9" t="s">
        <v>117</v>
      </c>
      <c r="B215" s="89">
        <v>2000000</v>
      </c>
      <c r="C215" s="131">
        <f>D215</f>
        <v>1852613</v>
      </c>
      <c r="D215" s="89">
        <v>1852613</v>
      </c>
      <c r="E215" s="67"/>
      <c r="F215" s="67"/>
    </row>
    <row r="216" spans="1:6" ht="23.25">
      <c r="A216" s="9" t="s">
        <v>118</v>
      </c>
      <c r="B216" s="66"/>
      <c r="C216" s="131"/>
      <c r="D216" s="66"/>
      <c r="E216" s="67"/>
      <c r="F216" s="67"/>
    </row>
    <row r="217" spans="1:6" ht="23.25">
      <c r="A217" s="9" t="s">
        <v>119</v>
      </c>
      <c r="B217" s="66"/>
      <c r="C217" s="131">
        <f t="shared" ref="C217" si="7">D217</f>
        <v>0</v>
      </c>
      <c r="D217" s="66"/>
      <c r="E217" s="67"/>
      <c r="F217" s="67"/>
    </row>
    <row r="218" spans="1:6" ht="24" thickBot="1">
      <c r="A218" s="77" t="s">
        <v>75</v>
      </c>
      <c r="B218" s="129">
        <f>SUM(B206:B217)</f>
        <v>2000000</v>
      </c>
      <c r="C218" s="64">
        <f>D218+E218+F218</f>
        <v>1852613</v>
      </c>
      <c r="D218" s="129">
        <f>SUM(D206:D217)</f>
        <v>1852613</v>
      </c>
      <c r="E218" s="67"/>
      <c r="F218" s="67"/>
    </row>
    <row r="219" spans="1:6" ht="22.5" thickTop="1"/>
    <row r="221" spans="1:6" ht="26.25">
      <c r="A221" s="229" t="s">
        <v>37</v>
      </c>
      <c r="B221" s="229"/>
      <c r="C221" s="229"/>
      <c r="D221" s="229"/>
    </row>
    <row r="222" spans="1:6" ht="26.25">
      <c r="A222" s="229" t="s">
        <v>253</v>
      </c>
      <c r="B222" s="229"/>
      <c r="C222" s="229"/>
      <c r="D222" s="229"/>
    </row>
    <row r="223" spans="1:6" ht="26.25">
      <c r="A223" s="229" t="s">
        <v>206</v>
      </c>
      <c r="B223" s="229"/>
      <c r="C223" s="229"/>
      <c r="D223" s="229"/>
    </row>
    <row r="224" spans="1:6" ht="23.25">
      <c r="A224" s="2"/>
      <c r="B224" s="2"/>
      <c r="C224" s="2"/>
      <c r="D224" s="2"/>
    </row>
    <row r="225" spans="1:4" ht="23.25">
      <c r="A225" s="247" t="s">
        <v>12</v>
      </c>
      <c r="B225" s="247" t="s">
        <v>89</v>
      </c>
      <c r="C225" s="247" t="s">
        <v>75</v>
      </c>
      <c r="D225" s="79"/>
    </row>
    <row r="226" spans="1:4" ht="23.25">
      <c r="A226" s="249"/>
      <c r="B226" s="249"/>
      <c r="C226" s="249"/>
      <c r="D226" s="133" t="s">
        <v>4</v>
      </c>
    </row>
    <row r="227" spans="1:4" ht="23.25">
      <c r="A227" s="248"/>
      <c r="B227" s="248"/>
      <c r="C227" s="248"/>
      <c r="D227" s="80"/>
    </row>
    <row r="228" spans="1:4" ht="23.25">
      <c r="A228" s="128" t="s">
        <v>109</v>
      </c>
      <c r="B228" s="132"/>
      <c r="C228" s="130"/>
      <c r="D228" s="132"/>
    </row>
    <row r="229" spans="1:4" ht="23.25">
      <c r="A229" s="9" t="s">
        <v>110</v>
      </c>
      <c r="B229" s="66"/>
      <c r="C229" s="131">
        <v>495000</v>
      </c>
      <c r="D229" s="66">
        <v>495000</v>
      </c>
    </row>
    <row r="230" spans="1:4" ht="23.25">
      <c r="A230" s="9" t="s">
        <v>111</v>
      </c>
      <c r="B230" s="66"/>
      <c r="C230" s="131">
        <v>612000</v>
      </c>
      <c r="D230" s="66">
        <v>612000</v>
      </c>
    </row>
    <row r="231" spans="1:4" ht="23.25">
      <c r="A231" s="9" t="s">
        <v>112</v>
      </c>
      <c r="B231" s="66"/>
      <c r="C231" s="131">
        <v>2731</v>
      </c>
      <c r="D231" s="66">
        <v>2731</v>
      </c>
    </row>
    <row r="232" spans="1:4" ht="23.25">
      <c r="A232" s="9" t="s">
        <v>113</v>
      </c>
      <c r="B232" s="66"/>
      <c r="C232" s="131">
        <v>98000</v>
      </c>
      <c r="D232" s="66">
        <v>98000</v>
      </c>
    </row>
    <row r="233" spans="1:4" ht="23.25">
      <c r="A233" s="9" t="s">
        <v>114</v>
      </c>
      <c r="B233" s="66"/>
      <c r="C233" s="131">
        <v>342000</v>
      </c>
      <c r="D233" s="66">
        <v>342000</v>
      </c>
    </row>
    <row r="234" spans="1:4" ht="23.25">
      <c r="A234" s="9" t="s">
        <v>115</v>
      </c>
      <c r="B234" s="66"/>
      <c r="C234" s="131"/>
      <c r="D234" s="66"/>
    </row>
    <row r="235" spans="1:4" ht="23.25">
      <c r="A235" s="9" t="s">
        <v>116</v>
      </c>
      <c r="B235" s="66"/>
      <c r="C235" s="131"/>
      <c r="D235" s="66"/>
    </row>
    <row r="236" spans="1:4" ht="23.25">
      <c r="A236" s="116" t="s">
        <v>120</v>
      </c>
      <c r="B236" s="66"/>
      <c r="C236" s="131"/>
      <c r="D236" s="66"/>
    </row>
    <row r="237" spans="1:4" ht="23.25">
      <c r="A237" s="9" t="s">
        <v>117</v>
      </c>
      <c r="B237" s="89"/>
      <c r="C237" s="131">
        <v>14371060</v>
      </c>
      <c r="D237" s="89">
        <v>14371060</v>
      </c>
    </row>
    <row r="238" spans="1:4" ht="23.25">
      <c r="A238" s="9" t="s">
        <v>118</v>
      </c>
      <c r="B238" s="66"/>
      <c r="C238" s="131">
        <v>77700</v>
      </c>
      <c r="D238" s="66">
        <v>77700</v>
      </c>
    </row>
    <row r="239" spans="1:4" ht="23.25">
      <c r="A239" s="9" t="s">
        <v>119</v>
      </c>
      <c r="B239" s="66"/>
      <c r="C239" s="131"/>
      <c r="D239" s="66"/>
    </row>
    <row r="240" spans="1:4" ht="24" thickBot="1">
      <c r="A240" s="77" t="s">
        <v>75</v>
      </c>
      <c r="B240" s="129"/>
      <c r="C240" s="64">
        <f>SUM(C229:C239)</f>
        <v>15998491</v>
      </c>
      <c r="D240" s="129">
        <f>SUM(D229:D239)</f>
        <v>15998491</v>
      </c>
    </row>
    <row r="241" ht="22.5" thickTop="1"/>
  </sheetData>
  <mergeCells count="68">
    <mergeCell ref="A1:F1"/>
    <mergeCell ref="A2:F2"/>
    <mergeCell ref="A3:F3"/>
    <mergeCell ref="A5:A6"/>
    <mergeCell ref="B5:B6"/>
    <mergeCell ref="C5:C6"/>
    <mergeCell ref="F5:F6"/>
    <mergeCell ref="A23:F23"/>
    <mergeCell ref="A27:A29"/>
    <mergeCell ref="B27:B29"/>
    <mergeCell ref="C27:C29"/>
    <mergeCell ref="D5:D6"/>
    <mergeCell ref="A24:F24"/>
    <mergeCell ref="A25:F25"/>
    <mergeCell ref="A45:F45"/>
    <mergeCell ref="A46:F46"/>
    <mergeCell ref="A47:F47"/>
    <mergeCell ref="A49:A51"/>
    <mergeCell ref="B49:B51"/>
    <mergeCell ref="C49:C51"/>
    <mergeCell ref="A67:F67"/>
    <mergeCell ref="A68:F68"/>
    <mergeCell ref="A69:F69"/>
    <mergeCell ref="A71:A73"/>
    <mergeCell ref="B71:B73"/>
    <mergeCell ref="C71:C73"/>
    <mergeCell ref="A89:F89"/>
    <mergeCell ref="A90:F90"/>
    <mergeCell ref="A91:F91"/>
    <mergeCell ref="A93:A95"/>
    <mergeCell ref="B93:B95"/>
    <mergeCell ref="C93:C95"/>
    <mergeCell ref="A115:A117"/>
    <mergeCell ref="B115:B117"/>
    <mergeCell ref="C115:C117"/>
    <mergeCell ref="A111:E111"/>
    <mergeCell ref="A112:E112"/>
    <mergeCell ref="A113:E113"/>
    <mergeCell ref="A133:F133"/>
    <mergeCell ref="A134:F134"/>
    <mergeCell ref="A135:F135"/>
    <mergeCell ref="A137:A139"/>
    <mergeCell ref="B137:B139"/>
    <mergeCell ref="C137:C139"/>
    <mergeCell ref="A155:E155"/>
    <mergeCell ref="A156:E156"/>
    <mergeCell ref="A157:E157"/>
    <mergeCell ref="A159:A161"/>
    <mergeCell ref="B159:B161"/>
    <mergeCell ref="C159:C161"/>
    <mergeCell ref="A181:A183"/>
    <mergeCell ref="B181:B183"/>
    <mergeCell ref="C181:C183"/>
    <mergeCell ref="A177:D177"/>
    <mergeCell ref="A178:D178"/>
    <mergeCell ref="A179:D179"/>
    <mergeCell ref="A199:D199"/>
    <mergeCell ref="A200:D200"/>
    <mergeCell ref="A201:D201"/>
    <mergeCell ref="A203:A205"/>
    <mergeCell ref="B203:B205"/>
    <mergeCell ref="C203:C205"/>
    <mergeCell ref="A221:D221"/>
    <mergeCell ref="A222:D222"/>
    <mergeCell ref="A223:D223"/>
    <mergeCell ref="A225:A227"/>
    <mergeCell ref="B225:B227"/>
    <mergeCell ref="C225:C227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E14" sqref="E14"/>
    </sheetView>
  </sheetViews>
  <sheetFormatPr defaultRowHeight="21.75"/>
  <cols>
    <col min="1" max="1" width="30.5703125" customWidth="1"/>
    <col min="2" max="2" width="20.5703125" customWidth="1"/>
    <col min="3" max="3" width="15.5703125" customWidth="1"/>
    <col min="4" max="4" width="17.42578125" customWidth="1"/>
    <col min="5" max="5" width="19.5703125" customWidth="1"/>
    <col min="6" max="6" width="28.85546875" customWidth="1"/>
    <col min="7" max="7" width="22.140625" customWidth="1"/>
    <col min="9" max="9" width="13.5703125" bestFit="1" customWidth="1"/>
    <col min="10" max="10" width="13.85546875" bestFit="1" customWidth="1"/>
  </cols>
  <sheetData>
    <row r="1" spans="1:7">
      <c r="G1" s="44" t="s">
        <v>331</v>
      </c>
    </row>
    <row r="2" spans="1:7" s="2" customFormat="1" ht="23.25">
      <c r="A2" s="228" t="s">
        <v>37</v>
      </c>
      <c r="B2" s="228"/>
      <c r="C2" s="228"/>
      <c r="D2" s="228"/>
      <c r="E2" s="228"/>
      <c r="F2" s="228"/>
      <c r="G2" s="228"/>
    </row>
    <row r="3" spans="1:7" s="2" customFormat="1" ht="23.25">
      <c r="A3" s="228" t="s">
        <v>38</v>
      </c>
      <c r="B3" s="228"/>
      <c r="C3" s="228"/>
      <c r="D3" s="228"/>
      <c r="E3" s="228"/>
      <c r="F3" s="228"/>
      <c r="G3" s="228"/>
    </row>
    <row r="4" spans="1:7" s="2" customFormat="1" ht="23.25">
      <c r="A4" s="228" t="s">
        <v>341</v>
      </c>
      <c r="B4" s="228"/>
      <c r="C4" s="228"/>
      <c r="D4" s="228"/>
      <c r="E4" s="228"/>
      <c r="F4" s="228"/>
      <c r="G4" s="228"/>
    </row>
    <row r="5" spans="1:7" s="2" customFormat="1" ht="9.75" customHeight="1">
      <c r="A5" s="208"/>
      <c r="B5" s="208"/>
      <c r="C5" s="208"/>
      <c r="D5" s="208"/>
      <c r="E5" s="208"/>
      <c r="F5" s="208"/>
      <c r="G5" s="208"/>
    </row>
    <row r="6" spans="1:7" s="209" customFormat="1">
      <c r="A6" s="210" t="s">
        <v>332</v>
      </c>
      <c r="B6" s="210" t="s">
        <v>333</v>
      </c>
      <c r="C6" s="210" t="s">
        <v>334</v>
      </c>
      <c r="D6" s="210" t="s">
        <v>335</v>
      </c>
      <c r="E6" s="210" t="s">
        <v>336</v>
      </c>
      <c r="F6" s="210" t="s">
        <v>337</v>
      </c>
      <c r="G6" s="210" t="s">
        <v>39</v>
      </c>
    </row>
    <row r="7" spans="1:7" s="42" customFormat="1">
      <c r="A7" s="211" t="s">
        <v>338</v>
      </c>
      <c r="B7" s="212"/>
      <c r="C7" s="212"/>
      <c r="D7" s="212"/>
      <c r="E7" s="212"/>
      <c r="F7" s="212"/>
      <c r="G7" s="212"/>
    </row>
    <row r="8" spans="1:7" s="215" customFormat="1">
      <c r="A8" s="213" t="s">
        <v>40</v>
      </c>
      <c r="B8" s="213">
        <v>11139820</v>
      </c>
      <c r="C8" s="213"/>
      <c r="D8" s="213"/>
      <c r="E8" s="213">
        <f>B8+C8</f>
        <v>11139820</v>
      </c>
      <c r="F8" s="214" t="s">
        <v>184</v>
      </c>
      <c r="G8" s="213">
        <v>27108562</v>
      </c>
    </row>
    <row r="9" spans="1:7" s="215" customFormat="1">
      <c r="A9" s="213" t="s">
        <v>41</v>
      </c>
      <c r="B9" s="215">
        <v>49957600</v>
      </c>
      <c r="C9" s="213">
        <v>9325745</v>
      </c>
      <c r="D9" s="213"/>
      <c r="E9" s="213">
        <f t="shared" ref="E9:E24" si="0">B9+C9</f>
        <v>59283345</v>
      </c>
      <c r="F9" s="214" t="s">
        <v>185</v>
      </c>
      <c r="G9" s="213">
        <v>172000</v>
      </c>
    </row>
    <row r="10" spans="1:7" s="215" customFormat="1">
      <c r="A10" s="216" t="s">
        <v>339</v>
      </c>
      <c r="B10" s="213"/>
      <c r="C10" s="213"/>
      <c r="D10" s="213"/>
      <c r="E10" s="213"/>
      <c r="F10" s="214" t="s">
        <v>340</v>
      </c>
      <c r="G10" s="213">
        <v>5040900</v>
      </c>
    </row>
    <row r="11" spans="1:7" s="215" customFormat="1">
      <c r="A11" s="213" t="s">
        <v>42</v>
      </c>
      <c r="B11" s="215">
        <v>2293132</v>
      </c>
      <c r="C11" s="213">
        <v>48500</v>
      </c>
      <c r="D11" s="213"/>
      <c r="E11" s="213">
        <f t="shared" si="0"/>
        <v>2341632</v>
      </c>
      <c r="F11" s="214" t="s">
        <v>187</v>
      </c>
      <c r="G11" s="213">
        <v>14945300</v>
      </c>
    </row>
    <row r="12" spans="1:7" s="215" customFormat="1">
      <c r="A12" s="213" t="s">
        <v>43</v>
      </c>
      <c r="B12" s="213">
        <v>1463810</v>
      </c>
      <c r="C12" s="213"/>
      <c r="D12" s="213"/>
      <c r="E12" s="213">
        <f t="shared" si="0"/>
        <v>1463810</v>
      </c>
      <c r="F12" s="214" t="s">
        <v>188</v>
      </c>
      <c r="G12" s="213">
        <v>4561700</v>
      </c>
    </row>
    <row r="13" spans="1:7" s="215" customFormat="1">
      <c r="A13" s="213" t="s">
        <v>44</v>
      </c>
      <c r="B13" s="215">
        <v>425870</v>
      </c>
      <c r="C13" s="213"/>
      <c r="D13" s="213"/>
      <c r="E13" s="213">
        <f t="shared" si="0"/>
        <v>425870</v>
      </c>
      <c r="F13" s="214" t="s">
        <v>189</v>
      </c>
      <c r="G13" s="213">
        <f>2897000+6739300</f>
        <v>9636300</v>
      </c>
    </row>
    <row r="14" spans="1:7" s="215" customFormat="1">
      <c r="A14" s="213" t="s">
        <v>45</v>
      </c>
      <c r="B14" s="213">
        <v>440900</v>
      </c>
      <c r="C14" s="213">
        <v>29160</v>
      </c>
      <c r="D14" s="213"/>
      <c r="E14" s="213">
        <f t="shared" si="0"/>
        <v>470060</v>
      </c>
      <c r="F14" s="214" t="s">
        <v>190</v>
      </c>
      <c r="G14" s="213">
        <f>15677720+7036500+6980</f>
        <v>22721200</v>
      </c>
    </row>
    <row r="15" spans="1:7" s="215" customFormat="1">
      <c r="A15" s="213" t="s">
        <v>46</v>
      </c>
      <c r="B15" s="213">
        <v>7598040</v>
      </c>
      <c r="C15" s="213"/>
      <c r="D15" s="213"/>
      <c r="E15" s="213">
        <f t="shared" si="0"/>
        <v>7598040</v>
      </c>
      <c r="F15" s="214" t="s">
        <v>191</v>
      </c>
      <c r="G15" s="213">
        <v>151800</v>
      </c>
    </row>
    <row r="16" spans="1:7" s="215" customFormat="1">
      <c r="A16" s="213" t="s">
        <v>47</v>
      </c>
      <c r="B16" s="213">
        <v>57890</v>
      </c>
      <c r="C16" s="213"/>
      <c r="D16" s="213"/>
      <c r="E16" s="213">
        <f t="shared" si="0"/>
        <v>57890</v>
      </c>
      <c r="F16" s="214"/>
      <c r="G16" s="213"/>
    </row>
    <row r="17" spans="1:7" s="215" customFormat="1">
      <c r="A17" s="213" t="s">
        <v>48</v>
      </c>
      <c r="B17" s="213">
        <v>211900</v>
      </c>
      <c r="C17" s="213"/>
      <c r="D17" s="213"/>
      <c r="E17" s="213">
        <f t="shared" si="0"/>
        <v>211900</v>
      </c>
      <c r="F17" s="214"/>
      <c r="G17" s="213"/>
    </row>
    <row r="18" spans="1:7" s="215" customFormat="1">
      <c r="A18" s="213" t="s">
        <v>49</v>
      </c>
      <c r="B18" s="215">
        <v>74550</v>
      </c>
      <c r="C18" s="213"/>
      <c r="D18" s="213"/>
      <c r="E18" s="213">
        <f t="shared" si="0"/>
        <v>74550</v>
      </c>
      <c r="F18" s="214"/>
      <c r="G18" s="213"/>
    </row>
    <row r="19" spans="1:7" s="215" customFormat="1">
      <c r="A19" s="213" t="s">
        <v>50</v>
      </c>
      <c r="B19" s="213">
        <v>79650</v>
      </c>
      <c r="C19" s="213"/>
      <c r="D19" s="213"/>
      <c r="E19" s="213">
        <f t="shared" si="0"/>
        <v>79650</v>
      </c>
      <c r="F19" s="214"/>
      <c r="G19" s="213"/>
    </row>
    <row r="20" spans="1:7" s="215" customFormat="1">
      <c r="A20" s="213" t="s">
        <v>51</v>
      </c>
      <c r="B20" s="215">
        <v>574825</v>
      </c>
      <c r="C20" s="213">
        <v>207070</v>
      </c>
      <c r="D20" s="213"/>
      <c r="E20" s="213">
        <f t="shared" si="0"/>
        <v>781895</v>
      </c>
      <c r="F20" s="214"/>
      <c r="G20" s="213"/>
    </row>
    <row r="21" spans="1:7" s="215" customFormat="1">
      <c r="A21" s="213" t="s">
        <v>52</v>
      </c>
      <c r="B21" s="213">
        <v>3500</v>
      </c>
      <c r="C21" s="213"/>
      <c r="D21" s="213"/>
      <c r="E21" s="213">
        <f t="shared" si="0"/>
        <v>3500</v>
      </c>
      <c r="F21" s="214"/>
      <c r="G21" s="213"/>
    </row>
    <row r="22" spans="1:7" s="215" customFormat="1">
      <c r="A22" s="213" t="s">
        <v>53</v>
      </c>
      <c r="B22" s="213">
        <v>34500</v>
      </c>
      <c r="C22" s="213"/>
      <c r="D22" s="213"/>
      <c r="E22" s="213">
        <f t="shared" si="0"/>
        <v>34500</v>
      </c>
      <c r="F22" s="214"/>
      <c r="G22" s="213"/>
    </row>
    <row r="23" spans="1:7" s="215" customFormat="1">
      <c r="A23" s="217" t="s">
        <v>54</v>
      </c>
      <c r="B23" s="215">
        <v>371300</v>
      </c>
      <c r="C23" s="217"/>
      <c r="D23" s="217"/>
      <c r="E23" s="218">
        <f t="shared" si="0"/>
        <v>371300</v>
      </c>
      <c r="F23" s="219"/>
      <c r="G23" s="217"/>
    </row>
    <row r="24" spans="1:7" s="215" customFormat="1" ht="22.5" thickBot="1">
      <c r="B24" s="220">
        <f>SUM(B8:B23)</f>
        <v>74727287</v>
      </c>
      <c r="C24" s="220">
        <f>SUM(C8:C23)</f>
        <v>9610475</v>
      </c>
      <c r="D24" s="220">
        <f>SUM(D8:D23)</f>
        <v>0</v>
      </c>
      <c r="E24" s="220">
        <f t="shared" si="0"/>
        <v>84337762</v>
      </c>
      <c r="F24" s="220"/>
      <c r="G24" s="220">
        <f>SUM(G8:G23)</f>
        <v>84337762</v>
      </c>
    </row>
    <row r="25" spans="1:7" s="221" customFormat="1" ht="22.5" thickTop="1"/>
    <row r="26" spans="1:7" s="221" customFormat="1"/>
  </sheetData>
  <mergeCells count="3">
    <mergeCell ref="A2:G2"/>
    <mergeCell ref="A3:G3"/>
    <mergeCell ref="A4:G4"/>
  </mergeCells>
  <pageMargins left="0.35433070866141736" right="0" top="0" bottom="0" header="0.31496062992125984" footer="0.1181102362204724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V15" sqref="V15"/>
    </sheetView>
  </sheetViews>
  <sheetFormatPr defaultRowHeight="21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I42"/>
  <sheetViews>
    <sheetView topLeftCell="A22" workbookViewId="0">
      <selection activeCell="C32" sqref="C32"/>
    </sheetView>
  </sheetViews>
  <sheetFormatPr defaultRowHeight="23.25"/>
  <cols>
    <col min="1" max="1" width="47.7109375" style="2" customWidth="1"/>
    <col min="2" max="2" width="9.140625" style="2"/>
    <col min="3" max="4" width="21.28515625" style="2" customWidth="1"/>
    <col min="5" max="5" width="11.28515625" style="2" bestFit="1" customWidth="1"/>
    <col min="6" max="6" width="13.85546875" style="2" bestFit="1" customWidth="1"/>
    <col min="7" max="7" width="12.28515625" style="2" customWidth="1"/>
    <col min="8" max="16384" width="9.140625" style="2"/>
  </cols>
  <sheetData>
    <row r="1" spans="1:9" s="42" customFormat="1" ht="18" customHeight="1">
      <c r="A1" s="225" t="s">
        <v>9</v>
      </c>
      <c r="B1" s="225"/>
      <c r="C1" s="225"/>
      <c r="D1" s="225"/>
    </row>
    <row r="2" spans="1:9" s="42" customFormat="1" ht="18" customHeight="1">
      <c r="A2" s="225" t="s">
        <v>162</v>
      </c>
      <c r="B2" s="225"/>
      <c r="C2" s="225"/>
      <c r="D2" s="225"/>
    </row>
    <row r="3" spans="1:9" s="42" customFormat="1" ht="19.5" customHeight="1" thickBot="1">
      <c r="A3" s="226" t="s">
        <v>176</v>
      </c>
      <c r="B3" s="226"/>
      <c r="C3" s="226"/>
      <c r="D3" s="226"/>
    </row>
    <row r="4" spans="1:9" s="42" customFormat="1" ht="18.95" customHeight="1" thickTop="1" thickBot="1">
      <c r="A4" s="197" t="s">
        <v>12</v>
      </c>
      <c r="B4" s="197" t="s">
        <v>0</v>
      </c>
      <c r="C4" s="198" t="s">
        <v>13</v>
      </c>
      <c r="D4" s="198" t="s">
        <v>1</v>
      </c>
    </row>
    <row r="5" spans="1:9" s="22" customFormat="1" ht="18.95" customHeight="1" thickTop="1">
      <c r="A5" s="69" t="s">
        <v>14</v>
      </c>
      <c r="B5" s="199" t="s">
        <v>15</v>
      </c>
      <c r="C5" s="155">
        <v>17399772.25</v>
      </c>
      <c r="D5" s="155"/>
      <c r="F5" s="45"/>
    </row>
    <row r="6" spans="1:9" s="22" customFormat="1" ht="18.95" customHeight="1">
      <c r="A6" s="69" t="s">
        <v>16</v>
      </c>
      <c r="B6" s="199" t="s">
        <v>15</v>
      </c>
      <c r="C6" s="155">
        <v>854612.47</v>
      </c>
      <c r="D6" s="155"/>
      <c r="F6" s="45"/>
    </row>
    <row r="7" spans="1:9" s="22" customFormat="1" ht="18.95" customHeight="1">
      <c r="A7" s="69" t="s">
        <v>158</v>
      </c>
      <c r="B7" s="199" t="s">
        <v>15</v>
      </c>
      <c r="C7" s="155">
        <v>9237123.0299999993</v>
      </c>
      <c r="D7" s="155"/>
      <c r="F7" s="45"/>
      <c r="I7" s="45"/>
    </row>
    <row r="8" spans="1:9" s="22" customFormat="1" ht="18.95" customHeight="1">
      <c r="A8" s="69" t="s">
        <v>30</v>
      </c>
      <c r="B8" s="199" t="s">
        <v>15</v>
      </c>
      <c r="C8" s="155">
        <v>4071357.42</v>
      </c>
      <c r="D8" s="155"/>
      <c r="F8" s="45"/>
    </row>
    <row r="9" spans="1:9" s="22" customFormat="1" ht="18.95" customHeight="1">
      <c r="A9" s="69" t="s">
        <v>29</v>
      </c>
      <c r="B9" s="199" t="s">
        <v>15</v>
      </c>
      <c r="C9" s="155">
        <v>5403010.25</v>
      </c>
      <c r="D9" s="155"/>
    </row>
    <row r="10" spans="1:9" s="22" customFormat="1" ht="18.95" customHeight="1">
      <c r="A10" s="69" t="s">
        <v>257</v>
      </c>
      <c r="B10" s="199" t="s">
        <v>159</v>
      </c>
      <c r="C10" s="155">
        <v>45000</v>
      </c>
      <c r="D10" s="155"/>
    </row>
    <row r="11" spans="1:9" s="22" customFormat="1" ht="18.95" customHeight="1">
      <c r="A11" s="69" t="s">
        <v>167</v>
      </c>
      <c r="B11" s="153"/>
      <c r="C11" s="155">
        <f>9875+17100</f>
        <v>26975</v>
      </c>
      <c r="D11" s="155"/>
    </row>
    <row r="12" spans="1:9" s="22" customFormat="1" ht="18.95" customHeight="1">
      <c r="A12" s="69" t="s">
        <v>168</v>
      </c>
      <c r="B12" s="153"/>
      <c r="C12" s="155">
        <f>200+1200</f>
        <v>1400</v>
      </c>
      <c r="D12" s="155"/>
    </row>
    <row r="13" spans="1:9" s="22" customFormat="1" ht="18.95" customHeight="1">
      <c r="A13" s="69" t="s">
        <v>169</v>
      </c>
      <c r="B13" s="153"/>
      <c r="C13" s="155">
        <f>42487.6+9590.23</f>
        <v>52077.83</v>
      </c>
      <c r="D13" s="155"/>
    </row>
    <row r="14" spans="1:9" s="22" customFormat="1" ht="18.95" customHeight="1">
      <c r="A14" s="69" t="s">
        <v>329</v>
      </c>
      <c r="B14" s="153"/>
      <c r="C14" s="155">
        <v>28388</v>
      </c>
      <c r="D14" s="155"/>
    </row>
    <row r="15" spans="1:9" s="22" customFormat="1" ht="18.95" customHeight="1">
      <c r="A15" s="69" t="s">
        <v>17</v>
      </c>
      <c r="B15" s="153"/>
      <c r="C15" s="155">
        <v>320000</v>
      </c>
      <c r="D15" s="155"/>
    </row>
    <row r="16" spans="1:9" s="22" customFormat="1" ht="18.95" customHeight="1">
      <c r="A16" s="69" t="s">
        <v>4</v>
      </c>
      <c r="B16" s="153">
        <v>510000</v>
      </c>
      <c r="C16" s="155">
        <v>1850813</v>
      </c>
      <c r="D16" s="69"/>
    </row>
    <row r="17" spans="1:8" s="22" customFormat="1" ht="18.95" customHeight="1">
      <c r="A17" s="69" t="s">
        <v>321</v>
      </c>
      <c r="B17" s="153"/>
      <c r="C17" s="155">
        <f>11982760+7020</f>
        <v>11989780</v>
      </c>
      <c r="D17" s="69"/>
    </row>
    <row r="18" spans="1:8" s="22" customFormat="1" ht="18.95" customHeight="1">
      <c r="A18" s="69" t="s">
        <v>27</v>
      </c>
      <c r="B18" s="153">
        <v>521000</v>
      </c>
      <c r="C18" s="155">
        <v>2862947.8</v>
      </c>
      <c r="D18" s="155"/>
    </row>
    <row r="19" spans="1:8" s="22" customFormat="1" ht="18.95" customHeight="1">
      <c r="A19" s="69" t="s">
        <v>28</v>
      </c>
      <c r="B19" s="199">
        <v>521000</v>
      </c>
      <c r="C19" s="155">
        <v>3147778.15</v>
      </c>
      <c r="D19" s="155"/>
    </row>
    <row r="20" spans="1:8" s="22" customFormat="1" ht="18.95" customHeight="1">
      <c r="A20" s="69" t="s">
        <v>322</v>
      </c>
      <c r="B20" s="199"/>
      <c r="C20" s="155">
        <v>495000</v>
      </c>
      <c r="D20" s="155"/>
    </row>
    <row r="21" spans="1:8" s="22" customFormat="1" ht="18.95" customHeight="1">
      <c r="A21" s="69" t="s">
        <v>6</v>
      </c>
      <c r="B21" s="199">
        <v>522000</v>
      </c>
      <c r="C21" s="155">
        <f>2821436.13+144000</f>
        <v>2965436.13</v>
      </c>
      <c r="D21" s="155"/>
    </row>
    <row r="22" spans="1:8" s="22" customFormat="1" ht="18.95" customHeight="1">
      <c r="A22" s="69" t="s">
        <v>323</v>
      </c>
      <c r="B22" s="199"/>
      <c r="C22" s="155">
        <v>612000</v>
      </c>
      <c r="D22" s="155"/>
    </row>
    <row r="23" spans="1:8" s="22" customFormat="1" ht="18.95" customHeight="1">
      <c r="A23" s="69" t="s">
        <v>5</v>
      </c>
      <c r="B23" s="199">
        <v>531000</v>
      </c>
      <c r="C23" s="155">
        <f>704026.5+1639250</f>
        <v>2343276.5</v>
      </c>
      <c r="D23" s="155"/>
    </row>
    <row r="24" spans="1:8" s="22" customFormat="1" ht="18.95" customHeight="1">
      <c r="A24" s="69" t="s">
        <v>324</v>
      </c>
      <c r="B24" s="199"/>
      <c r="C24" s="155">
        <v>2731</v>
      </c>
      <c r="D24" s="155"/>
    </row>
    <row r="25" spans="1:8" s="22" customFormat="1" ht="18.95" customHeight="1">
      <c r="A25" s="69" t="s">
        <v>2</v>
      </c>
      <c r="B25" s="199">
        <v>532000</v>
      </c>
      <c r="C25" s="155">
        <v>4805301.66</v>
      </c>
      <c r="D25" s="155"/>
    </row>
    <row r="26" spans="1:8" s="22" customFormat="1" ht="18.95" customHeight="1">
      <c r="A26" s="69" t="s">
        <v>325</v>
      </c>
      <c r="B26" s="199"/>
      <c r="C26" s="155">
        <v>77000</v>
      </c>
      <c r="D26" s="155"/>
      <c r="F26" s="46"/>
    </row>
    <row r="27" spans="1:8" s="22" customFormat="1" ht="18.95" customHeight="1">
      <c r="A27" s="69" t="s">
        <v>7</v>
      </c>
      <c r="B27" s="199">
        <v>533000</v>
      </c>
      <c r="C27" s="155">
        <f>1683895+636095.2</f>
        <v>2319990.2000000002</v>
      </c>
      <c r="D27" s="155"/>
      <c r="H27" s="47"/>
    </row>
    <row r="28" spans="1:8" s="22" customFormat="1" ht="18.95" customHeight="1">
      <c r="A28" s="69" t="s">
        <v>326</v>
      </c>
      <c r="B28" s="199"/>
      <c r="C28" s="155">
        <v>342000</v>
      </c>
      <c r="D28" s="155"/>
      <c r="F28" s="45"/>
    </row>
    <row r="29" spans="1:8" s="22" customFormat="1" ht="18.95" customHeight="1">
      <c r="A29" s="69" t="s">
        <v>8</v>
      </c>
      <c r="B29" s="199">
        <v>534000</v>
      </c>
      <c r="C29" s="155">
        <v>474644.84</v>
      </c>
      <c r="D29" s="155"/>
      <c r="F29" s="45"/>
    </row>
    <row r="30" spans="1:8" s="22" customFormat="1" ht="18.95" customHeight="1">
      <c r="A30" s="69" t="s">
        <v>3</v>
      </c>
      <c r="B30" s="199">
        <v>541000</v>
      </c>
      <c r="C30" s="155">
        <f>451295.25+129370</f>
        <v>580665.25</v>
      </c>
      <c r="D30" s="155"/>
      <c r="F30" s="48"/>
    </row>
    <row r="31" spans="1:8" s="22" customFormat="1" ht="18.95" customHeight="1">
      <c r="A31" s="69" t="s">
        <v>327</v>
      </c>
      <c r="B31" s="199"/>
      <c r="C31" s="155">
        <v>77700</v>
      </c>
      <c r="D31" s="155"/>
      <c r="F31" s="48"/>
    </row>
    <row r="32" spans="1:8" s="22" customFormat="1" ht="18.95" customHeight="1">
      <c r="A32" s="69" t="s">
        <v>10</v>
      </c>
      <c r="B32" s="199">
        <v>542000</v>
      </c>
      <c r="C32" s="155">
        <f>8719445+606300</f>
        <v>9325745</v>
      </c>
      <c r="D32" s="155"/>
      <c r="F32" s="48"/>
    </row>
    <row r="33" spans="1:6" s="22" customFormat="1" ht="18.95" customHeight="1">
      <c r="A33" s="69" t="s">
        <v>18</v>
      </c>
      <c r="B33" s="199">
        <v>560000</v>
      </c>
      <c r="C33" s="155">
        <v>1767400</v>
      </c>
      <c r="D33" s="155"/>
      <c r="F33" s="48"/>
    </row>
    <row r="34" spans="1:6" s="22" customFormat="1" ht="18.95" customHeight="1">
      <c r="A34" s="69" t="s">
        <v>19</v>
      </c>
      <c r="B34" s="199"/>
      <c r="C34" s="200">
        <v>25000</v>
      </c>
      <c r="D34" s="155"/>
      <c r="F34" s="48"/>
    </row>
    <row r="35" spans="1:6" s="22" customFormat="1" ht="18.95" customHeight="1">
      <c r="A35" s="69" t="s">
        <v>20</v>
      </c>
      <c r="B35" s="153">
        <v>821</v>
      </c>
      <c r="C35" s="27"/>
      <c r="D35" s="155">
        <f>41214465.18+56278.23</f>
        <v>41270743.409999996</v>
      </c>
      <c r="F35" s="48"/>
    </row>
    <row r="36" spans="1:6" s="22" customFormat="1" ht="18.95" customHeight="1">
      <c r="A36" s="69" t="s">
        <v>21</v>
      </c>
      <c r="B36" s="199" t="s">
        <v>22</v>
      </c>
      <c r="C36" s="27"/>
      <c r="D36" s="148">
        <v>14630910.369999999</v>
      </c>
      <c r="E36" s="45"/>
      <c r="F36" s="45"/>
    </row>
    <row r="37" spans="1:6" s="22" customFormat="1" ht="18.95" customHeight="1">
      <c r="A37" s="69" t="s">
        <v>160</v>
      </c>
      <c r="B37" s="199"/>
      <c r="C37" s="155"/>
      <c r="D37" s="155">
        <v>1174612.47</v>
      </c>
    </row>
    <row r="38" spans="1:6" s="22" customFormat="1" ht="18.95" customHeight="1">
      <c r="A38" s="69" t="s">
        <v>23</v>
      </c>
      <c r="B38" s="199" t="s">
        <v>24</v>
      </c>
      <c r="C38" s="155"/>
      <c r="D38" s="155">
        <v>14552079.949999999</v>
      </c>
    </row>
    <row r="39" spans="1:6" s="22" customFormat="1" ht="18.95" customHeight="1">
      <c r="A39" s="69" t="s">
        <v>25</v>
      </c>
      <c r="B39" s="199" t="s">
        <v>26</v>
      </c>
      <c r="C39" s="155"/>
      <c r="D39" s="155">
        <f>8671454.19+43090.19</f>
        <v>8714544.379999999</v>
      </c>
    </row>
    <row r="40" spans="1:6" s="22" customFormat="1" ht="18.95" customHeight="1">
      <c r="A40" s="69" t="s">
        <v>342</v>
      </c>
      <c r="B40" s="199"/>
      <c r="C40" s="155"/>
      <c r="D40" s="155">
        <f>1639250+1522785.2</f>
        <v>3162035.2</v>
      </c>
    </row>
    <row r="41" spans="1:6" ht="18.95" customHeight="1" thickBot="1">
      <c r="A41" s="156"/>
      <c r="B41" s="202"/>
      <c r="C41" s="203">
        <f>SUM(C5:C39)</f>
        <v>83504925.780000001</v>
      </c>
      <c r="D41" s="203">
        <f>SUM(D35:D40)</f>
        <v>83504925.779999986</v>
      </c>
    </row>
    <row r="42" spans="1:6" ht="24" thickTop="1">
      <c r="C42" s="3">
        <f>SUM(C5:C41)</f>
        <v>167009851.56</v>
      </c>
    </row>
  </sheetData>
  <mergeCells count="3">
    <mergeCell ref="A1:D1"/>
    <mergeCell ref="A2:D2"/>
    <mergeCell ref="A3:D3"/>
  </mergeCells>
  <phoneticPr fontId="0" type="noConversion"/>
  <pageMargins left="0.74803149606299213" right="0.31496062992125984" top="0" bottom="0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opLeftCell="A7" workbookViewId="0">
      <selection activeCell="F27" sqref="F27"/>
    </sheetView>
  </sheetViews>
  <sheetFormatPr defaultRowHeight="23.25"/>
  <cols>
    <col min="1" max="1" width="47.7109375" style="2" customWidth="1"/>
    <col min="2" max="2" width="9.140625" style="2"/>
    <col min="3" max="4" width="21.28515625" style="2" customWidth="1"/>
    <col min="5" max="5" width="11.28515625" style="2" bestFit="1" customWidth="1"/>
    <col min="6" max="6" width="13.85546875" style="2" bestFit="1" customWidth="1"/>
    <col min="7" max="7" width="12.28515625" style="2" customWidth="1"/>
    <col min="8" max="16384" width="9.140625" style="2"/>
  </cols>
  <sheetData>
    <row r="1" spans="1:6">
      <c r="A1" s="228" t="s">
        <v>9</v>
      </c>
      <c r="B1" s="228"/>
      <c r="C1" s="228"/>
      <c r="D1" s="228"/>
    </row>
    <row r="2" spans="1:6">
      <c r="A2" s="228" t="s">
        <v>161</v>
      </c>
      <c r="B2" s="228"/>
      <c r="C2" s="228"/>
      <c r="D2" s="228"/>
    </row>
    <row r="3" spans="1:6">
      <c r="A3" s="227" t="s">
        <v>176</v>
      </c>
      <c r="B3" s="227"/>
      <c r="C3" s="227"/>
      <c r="D3" s="227"/>
    </row>
    <row r="4" spans="1:6" ht="24" thickBot="1">
      <c r="A4" s="204"/>
      <c r="B4" s="204"/>
      <c r="C4" s="204"/>
      <c r="D4" s="204"/>
    </row>
    <row r="5" spans="1:6" ht="24.75" thickTop="1" thickBot="1">
      <c r="A5" s="205" t="s">
        <v>12</v>
      </c>
      <c r="B5" s="205" t="s">
        <v>0</v>
      </c>
      <c r="C5" s="206" t="s">
        <v>13</v>
      </c>
      <c r="D5" s="206" t="s">
        <v>1</v>
      </c>
    </row>
    <row r="6" spans="1:6" ht="24" thickTop="1">
      <c r="A6" s="4" t="s">
        <v>14</v>
      </c>
      <c r="B6" s="59" t="s">
        <v>15</v>
      </c>
      <c r="C6" s="60">
        <v>17399772.25</v>
      </c>
      <c r="D6" s="60"/>
    </row>
    <row r="7" spans="1:6">
      <c r="A7" s="4" t="s">
        <v>16</v>
      </c>
      <c r="B7" s="59" t="s">
        <v>15</v>
      </c>
      <c r="C7" s="60">
        <v>854612.47</v>
      </c>
      <c r="D7" s="60"/>
    </row>
    <row r="8" spans="1:6">
      <c r="A8" s="4" t="s">
        <v>158</v>
      </c>
      <c r="B8" s="59" t="s">
        <v>15</v>
      </c>
      <c r="C8" s="60">
        <v>9237123.0299999993</v>
      </c>
      <c r="D8" s="60"/>
    </row>
    <row r="9" spans="1:6">
      <c r="A9" s="4" t="s">
        <v>30</v>
      </c>
      <c r="B9" s="59" t="s">
        <v>15</v>
      </c>
      <c r="C9" s="60">
        <v>4071357.42</v>
      </c>
      <c r="D9" s="60"/>
    </row>
    <row r="10" spans="1:6">
      <c r="A10" s="4" t="s">
        <v>29</v>
      </c>
      <c r="B10" s="59" t="s">
        <v>15</v>
      </c>
      <c r="C10" s="60">
        <v>5403010.25</v>
      </c>
      <c r="D10" s="60"/>
    </row>
    <row r="11" spans="1:6">
      <c r="A11" s="4" t="s">
        <v>257</v>
      </c>
      <c r="B11" s="59" t="s">
        <v>159</v>
      </c>
      <c r="C11" s="60">
        <v>45000</v>
      </c>
      <c r="D11" s="60"/>
    </row>
    <row r="12" spans="1:6">
      <c r="A12" s="4" t="s">
        <v>167</v>
      </c>
      <c r="B12" s="61"/>
      <c r="C12" s="60">
        <f>9875+17100</f>
        <v>26975</v>
      </c>
      <c r="D12" s="60"/>
      <c r="F12" s="3"/>
    </row>
    <row r="13" spans="1:6">
      <c r="A13" s="4" t="s">
        <v>168</v>
      </c>
      <c r="B13" s="61"/>
      <c r="C13" s="60">
        <f>200+1200</f>
        <v>1400</v>
      </c>
      <c r="D13" s="60"/>
    </row>
    <row r="14" spans="1:6">
      <c r="A14" s="4" t="s">
        <v>169</v>
      </c>
      <c r="B14" s="61"/>
      <c r="C14" s="60">
        <f>42487.6+9590.23</f>
        <v>52077.83</v>
      </c>
      <c r="D14" s="60"/>
    </row>
    <row r="15" spans="1:6">
      <c r="A15" s="4" t="s">
        <v>329</v>
      </c>
      <c r="B15" s="61"/>
      <c r="C15" s="60">
        <v>28388</v>
      </c>
      <c r="D15" s="60"/>
    </row>
    <row r="16" spans="1:6">
      <c r="A16" s="4" t="s">
        <v>17</v>
      </c>
      <c r="B16" s="61"/>
      <c r="C16" s="60">
        <v>320000</v>
      </c>
      <c r="D16" s="60"/>
    </row>
    <row r="17" spans="1:4">
      <c r="A17" s="4" t="s">
        <v>20</v>
      </c>
      <c r="B17" s="61">
        <v>821</v>
      </c>
      <c r="D17" s="60">
        <v>871499.37</v>
      </c>
    </row>
    <row r="18" spans="1:4">
      <c r="A18" s="4" t="s">
        <v>160</v>
      </c>
      <c r="B18" s="59"/>
      <c r="C18" s="60"/>
      <c r="D18" s="60">
        <v>1174612.47</v>
      </c>
    </row>
    <row r="19" spans="1:4">
      <c r="A19" s="4" t="s">
        <v>23</v>
      </c>
      <c r="B19" s="59" t="s">
        <v>24</v>
      </c>
      <c r="C19" s="60"/>
      <c r="D19" s="60">
        <v>16793316.170000002</v>
      </c>
    </row>
    <row r="20" spans="1:4">
      <c r="A20" s="4" t="s">
        <v>25</v>
      </c>
      <c r="B20" s="59" t="s">
        <v>26</v>
      </c>
      <c r="C20" s="60"/>
      <c r="D20" s="60">
        <v>15438253.039999999</v>
      </c>
    </row>
    <row r="21" spans="1:4">
      <c r="A21" s="4" t="s">
        <v>330</v>
      </c>
      <c r="B21" s="59"/>
      <c r="C21" s="60"/>
      <c r="D21" s="60">
        <f>1639250+1522785.2</f>
        <v>3162035.2</v>
      </c>
    </row>
    <row r="22" spans="1:4" ht="24" thickBot="1">
      <c r="A22" s="62"/>
      <c r="B22" s="63"/>
      <c r="C22" s="64">
        <f>SUM(C6:C20)</f>
        <v>37439716.25</v>
      </c>
      <c r="D22" s="64">
        <f>SUM(D17:D21)</f>
        <v>37439716.25</v>
      </c>
    </row>
    <row r="23" spans="1:4" ht="24" thickTop="1">
      <c r="A23" s="43"/>
      <c r="B23" s="70"/>
      <c r="C23" s="71"/>
      <c r="D23" s="71"/>
    </row>
    <row r="24" spans="1:4">
      <c r="C24" s="3">
        <f>SUM(C6:C22)</f>
        <v>74879432.5</v>
      </c>
    </row>
  </sheetData>
  <mergeCells count="3">
    <mergeCell ref="A3:D3"/>
    <mergeCell ref="A1:D1"/>
    <mergeCell ref="A2:D2"/>
  </mergeCells>
  <pageMargins left="0.74803149606299213" right="0.31496062992125984" top="1.1811023622047245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H23" sqref="H23"/>
    </sheetView>
  </sheetViews>
  <sheetFormatPr defaultRowHeight="21.75"/>
  <cols>
    <col min="10" max="10" width="17.7109375" customWidth="1"/>
  </cols>
  <sheetData>
    <row r="1" spans="1:10" s="6" customFormat="1" ht="23.25">
      <c r="A1" s="228" t="s">
        <v>55</v>
      </c>
      <c r="B1" s="228"/>
      <c r="C1" s="228"/>
      <c r="D1" s="228"/>
      <c r="E1" s="228"/>
      <c r="F1" s="228"/>
    </row>
    <row r="2" spans="1:10" s="6" customFormat="1" ht="23.25">
      <c r="A2" s="5"/>
      <c r="B2" s="5"/>
      <c r="C2" s="5"/>
      <c r="D2" s="5"/>
      <c r="E2" s="5"/>
      <c r="F2" s="5"/>
    </row>
    <row r="3" spans="1:10" s="6" customFormat="1" ht="23.25">
      <c r="A3" s="6" t="s">
        <v>56</v>
      </c>
    </row>
    <row r="4" spans="1:10" s="2" customFormat="1" ht="23.25">
      <c r="A4" s="2" t="s">
        <v>57</v>
      </c>
      <c r="J4" s="3">
        <f>J5+J6+J7+J8+J9</f>
        <v>36965875.420000002</v>
      </c>
    </row>
    <row r="5" spans="1:10" s="2" customFormat="1" ht="23.25">
      <c r="B5" s="2" t="s">
        <v>58</v>
      </c>
      <c r="C5" s="2" t="s">
        <v>59</v>
      </c>
      <c r="J5" s="1">
        <v>17399772.25</v>
      </c>
    </row>
    <row r="6" spans="1:10" s="2" customFormat="1" ht="23.25">
      <c r="C6" s="2" t="s">
        <v>60</v>
      </c>
      <c r="J6" s="1">
        <v>854612.47</v>
      </c>
    </row>
    <row r="7" spans="1:10" s="2" customFormat="1" ht="23.25">
      <c r="C7" s="2" t="s">
        <v>163</v>
      </c>
      <c r="J7" s="1">
        <v>9237123.0299999993</v>
      </c>
    </row>
    <row r="8" spans="1:10" s="2" customFormat="1" ht="23.25">
      <c r="B8" s="2" t="s">
        <v>61</v>
      </c>
      <c r="C8" s="2" t="s">
        <v>62</v>
      </c>
      <c r="J8" s="1">
        <v>4071357.42</v>
      </c>
    </row>
    <row r="9" spans="1:10" s="2" customFormat="1" ht="23.25">
      <c r="C9" s="2" t="s">
        <v>63</v>
      </c>
      <c r="J9" s="1">
        <v>5403010.25</v>
      </c>
    </row>
    <row r="10" spans="1:10" s="2" customFormat="1" ht="24" thickBot="1">
      <c r="J10" s="7">
        <f>SUM(J5:J9)</f>
        <v>36965875.420000002</v>
      </c>
    </row>
    <row r="11" spans="1:10" s="2" customFormat="1" ht="24" thickTop="1"/>
    <row r="12" spans="1:10" s="2" customFormat="1" ht="23.25"/>
    <row r="13" spans="1:10" s="2" customFormat="1" ht="23.25"/>
    <row r="14" spans="1:10" s="2" customFormat="1" ht="23.25"/>
    <row r="15" spans="1:10" s="2" customFormat="1" ht="23.25"/>
    <row r="16" spans="1:10" s="2" customFormat="1" ht="23.25"/>
    <row r="17" s="2" customFormat="1" ht="23.25"/>
    <row r="18" s="2" customFormat="1" ht="23.25"/>
    <row r="19" s="2" customFormat="1" ht="23.25"/>
    <row r="20" s="2" customFormat="1" ht="23.25"/>
    <row r="21" s="2" customFormat="1" ht="23.25"/>
    <row r="22" s="2" customFormat="1" ht="23.25"/>
    <row r="23" s="2" customFormat="1" ht="23.25"/>
  </sheetData>
  <mergeCells count="1">
    <mergeCell ref="A1:F1"/>
  </mergeCells>
  <phoneticPr fontId="4" type="noConversion"/>
  <pageMargins left="0.55118110236220474" right="0.15748031496062992" top="0.98425196850393704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"/>
    </sheetView>
  </sheetViews>
  <sheetFormatPr defaultRowHeight="21.75"/>
  <cols>
    <col min="8" max="8" width="17.7109375" customWidth="1"/>
  </cols>
  <sheetData>
    <row r="1" spans="1:8" ht="23.25">
      <c r="A1" s="228" t="s">
        <v>55</v>
      </c>
      <c r="B1" s="228"/>
      <c r="C1" s="228"/>
      <c r="D1" s="228"/>
      <c r="E1" s="228"/>
      <c r="F1" s="228"/>
    </row>
    <row r="3" spans="1:8" ht="23.25">
      <c r="A3" s="6" t="s">
        <v>155</v>
      </c>
    </row>
    <row r="4" spans="1:8" ht="23.25">
      <c r="B4" s="2" t="s">
        <v>167</v>
      </c>
      <c r="C4" s="2"/>
      <c r="D4" s="2"/>
      <c r="E4" s="2"/>
      <c r="F4" s="2"/>
      <c r="G4" s="2"/>
      <c r="H4" s="1">
        <v>26975</v>
      </c>
    </row>
    <row r="5" spans="1:8" ht="23.25">
      <c r="B5" s="2" t="s">
        <v>168</v>
      </c>
      <c r="C5" s="2"/>
      <c r="D5" s="2"/>
      <c r="E5" s="2"/>
      <c r="F5" s="2"/>
      <c r="G5" s="2"/>
      <c r="H5" s="1">
        <v>1400</v>
      </c>
    </row>
    <row r="6" spans="1:8" ht="23.25">
      <c r="B6" s="2" t="s">
        <v>169</v>
      </c>
      <c r="C6" s="2"/>
      <c r="D6" s="2"/>
      <c r="E6" s="2"/>
      <c r="F6" s="2"/>
      <c r="G6" s="2"/>
      <c r="H6" s="1">
        <v>52077.83</v>
      </c>
    </row>
    <row r="7" spans="1:8" ht="23.25">
      <c r="B7" s="2" t="s">
        <v>254</v>
      </c>
      <c r="C7" s="2"/>
      <c r="D7" s="2"/>
      <c r="E7" s="2"/>
      <c r="F7" s="2"/>
      <c r="G7" s="2"/>
      <c r="H7" s="1">
        <v>24410</v>
      </c>
    </row>
    <row r="8" spans="1:8" ht="23.25">
      <c r="B8" s="2" t="s">
        <v>255</v>
      </c>
      <c r="C8" s="2"/>
      <c r="D8" s="2"/>
      <c r="E8" s="2"/>
      <c r="F8" s="2"/>
      <c r="G8" s="2"/>
      <c r="H8" s="1">
        <v>3978</v>
      </c>
    </row>
    <row r="9" spans="1:8" ht="24" thickBot="1">
      <c r="B9" s="2"/>
      <c r="C9" s="2"/>
      <c r="D9" s="2"/>
      <c r="E9" s="2"/>
      <c r="F9" s="2"/>
      <c r="G9" s="2"/>
      <c r="H9" s="65">
        <f>SUM(H4:H8)</f>
        <v>108840.83</v>
      </c>
    </row>
    <row r="10" spans="1:8" ht="22.5" thickTop="1"/>
    <row r="13" spans="1:8" s="2" customFormat="1" ht="23.25"/>
    <row r="14" spans="1:8" s="2" customFormat="1" ht="23.25"/>
    <row r="15" spans="1:8" s="2" customFormat="1" ht="23.25"/>
    <row r="16" spans="1:8" s="2" customFormat="1" ht="23.25"/>
    <row r="17" s="2" customFormat="1" ht="23.25"/>
    <row r="18" s="2" customFormat="1" ht="23.25"/>
    <row r="19" s="2" customFormat="1" ht="23.25"/>
    <row r="20" s="2" customFormat="1" ht="23.25"/>
    <row r="21" s="2" customFormat="1" ht="23.25"/>
    <row r="22" s="2" customFormat="1" ht="23.25"/>
    <row r="23" s="2" customFormat="1" ht="23.25"/>
    <row r="24" s="2" customFormat="1" ht="23.25"/>
    <row r="25" s="2" customFormat="1" ht="23.25"/>
  </sheetData>
  <mergeCells count="1">
    <mergeCell ref="A1:F1"/>
  </mergeCells>
  <phoneticPr fontId="4" type="noConversion"/>
  <pageMargins left="0.55118110236220474" right="0.15748031496062992" top="0.98425196850393704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7" sqref="H7"/>
    </sheetView>
  </sheetViews>
  <sheetFormatPr defaultRowHeight="21.75"/>
  <cols>
    <col min="8" max="8" width="17.7109375" customWidth="1"/>
  </cols>
  <sheetData>
    <row r="1" spans="1:8" s="6" customFormat="1" ht="23.25">
      <c r="A1" s="228" t="s">
        <v>55</v>
      </c>
      <c r="B1" s="228"/>
      <c r="C1" s="228"/>
      <c r="D1" s="228"/>
      <c r="E1" s="228"/>
      <c r="F1" s="228"/>
    </row>
    <row r="2" spans="1:8" s="6" customFormat="1" ht="23.25">
      <c r="A2" s="58"/>
      <c r="B2" s="58"/>
      <c r="C2" s="58"/>
      <c r="D2" s="58"/>
      <c r="E2" s="58"/>
      <c r="F2" s="58"/>
    </row>
    <row r="3" spans="1:8" s="6" customFormat="1" ht="23.25">
      <c r="A3" s="6" t="s">
        <v>170</v>
      </c>
    </row>
    <row r="4" spans="1:8" s="2" customFormat="1" ht="23.25">
      <c r="B4" s="2" t="s">
        <v>64</v>
      </c>
      <c r="H4" s="1">
        <v>22697.52</v>
      </c>
    </row>
    <row r="5" spans="1:8" s="2" customFormat="1" ht="23.25">
      <c r="B5" s="2" t="s">
        <v>65</v>
      </c>
      <c r="H5" s="1">
        <v>841442</v>
      </c>
    </row>
    <row r="6" spans="1:8" s="2" customFormat="1" ht="23.25">
      <c r="B6" s="2" t="s">
        <v>66</v>
      </c>
      <c r="H6" s="1">
        <v>3344.14</v>
      </c>
    </row>
    <row r="7" spans="1:8" s="2" customFormat="1" ht="23.25">
      <c r="B7" s="2" t="s">
        <v>67</v>
      </c>
      <c r="H7" s="1">
        <v>4015.71</v>
      </c>
    </row>
    <row r="8" spans="1:8" s="2" customFormat="1" ht="24" thickBot="1">
      <c r="H8" s="7">
        <f>SUM(H4:H7)</f>
        <v>871499.37</v>
      </c>
    </row>
    <row r="9" spans="1:8" s="2" customFormat="1" ht="24" thickTop="1"/>
    <row r="10" spans="1:8" s="2" customFormat="1" ht="23.25"/>
    <row r="11" spans="1:8" s="2" customFormat="1" ht="23.25"/>
    <row r="12" spans="1:8" s="2" customFormat="1" ht="23.25"/>
    <row r="13" spans="1:8" s="2" customFormat="1" ht="23.25"/>
    <row r="14" spans="1:8" s="2" customFormat="1" ht="23.25"/>
    <row r="15" spans="1:8" s="2" customFormat="1" ht="23.25"/>
    <row r="16" spans="1:8" s="2" customFormat="1" ht="23.25"/>
    <row r="17" s="2" customFormat="1" ht="23.25"/>
    <row r="18" s="2" customFormat="1" ht="23.25"/>
    <row r="19" s="2" customFormat="1" ht="23.25"/>
    <row r="20" s="2" customFormat="1" ht="23.25"/>
    <row r="21" s="2" customFormat="1" ht="23.25"/>
  </sheetData>
  <mergeCells count="1">
    <mergeCell ref="A1:F1"/>
  </mergeCells>
  <pageMargins left="0.55118110236220474" right="0.15748031496062992" top="0.98425196850393704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N32" sqref="N32"/>
    </sheetView>
  </sheetViews>
  <sheetFormatPr defaultRowHeight="21.75"/>
  <cols>
    <col min="1" max="1" width="68.5703125" customWidth="1"/>
    <col min="2" max="2" width="13.28515625" customWidth="1"/>
    <col min="3" max="3" width="4.140625" customWidth="1"/>
    <col min="4" max="4" width="13.28515625" customWidth="1"/>
    <col min="5" max="5" width="3.85546875" customWidth="1"/>
    <col min="6" max="6" width="12.42578125" customWidth="1"/>
    <col min="7" max="7" width="4.140625" customWidth="1"/>
    <col min="8" max="8" width="13.28515625" customWidth="1"/>
    <col min="9" max="9" width="4.42578125" bestFit="1" customWidth="1"/>
    <col min="10" max="10" width="15.42578125" customWidth="1"/>
  </cols>
  <sheetData>
    <row r="1" spans="1:10">
      <c r="J1" s="44" t="s">
        <v>153</v>
      </c>
    </row>
    <row r="2" spans="1:10" s="6" customFormat="1" ht="26.25">
      <c r="A2" s="229" t="s">
        <v>37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s="6" customFormat="1" ht="26.25">
      <c r="A3" s="229" t="s">
        <v>192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s="6" customFormat="1" ht="26.25">
      <c r="A4" s="229" t="s">
        <v>193</v>
      </c>
      <c r="B4" s="229"/>
      <c r="C4" s="229"/>
      <c r="D4" s="229"/>
      <c r="E4" s="229"/>
      <c r="F4" s="229"/>
      <c r="G4" s="229"/>
      <c r="H4" s="229"/>
      <c r="I4" s="229"/>
      <c r="J4" s="229"/>
    </row>
    <row r="5" spans="1:10" s="6" customFormat="1" ht="13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6" customFormat="1" ht="23.25">
      <c r="A6" s="230" t="s">
        <v>68</v>
      </c>
      <c r="B6" s="232" t="s">
        <v>39</v>
      </c>
      <c r="C6" s="232"/>
      <c r="D6" s="232"/>
      <c r="E6" s="232"/>
      <c r="F6" s="230" t="s">
        <v>71</v>
      </c>
      <c r="G6" s="230"/>
      <c r="H6" s="230" t="s">
        <v>72</v>
      </c>
      <c r="I6" s="230"/>
      <c r="J6" s="230" t="s">
        <v>73</v>
      </c>
    </row>
    <row r="7" spans="1:10" s="6" customFormat="1" ht="23.25">
      <c r="A7" s="231"/>
      <c r="B7" s="232" t="s">
        <v>69</v>
      </c>
      <c r="C7" s="232"/>
      <c r="D7" s="232" t="s">
        <v>70</v>
      </c>
      <c r="E7" s="232"/>
      <c r="F7" s="231"/>
      <c r="G7" s="231"/>
      <c r="H7" s="231"/>
      <c r="I7" s="231"/>
      <c r="J7" s="231"/>
    </row>
    <row r="8" spans="1:10" s="2" customFormat="1" ht="23.25">
      <c r="A8" s="8" t="s">
        <v>5</v>
      </c>
      <c r="B8" s="8"/>
      <c r="C8" s="8"/>
      <c r="D8" s="92">
        <v>1639250</v>
      </c>
      <c r="E8" s="93" t="s">
        <v>194</v>
      </c>
      <c r="F8" s="96" t="s">
        <v>74</v>
      </c>
      <c r="G8" s="96" t="s">
        <v>74</v>
      </c>
      <c r="H8" s="92">
        <v>1639250</v>
      </c>
      <c r="I8" s="96" t="s">
        <v>74</v>
      </c>
      <c r="J8" s="8"/>
    </row>
    <row r="9" spans="1:10" s="2" customFormat="1" ht="23.25">
      <c r="A9" s="9" t="s">
        <v>3</v>
      </c>
      <c r="B9" s="10">
        <v>129370</v>
      </c>
      <c r="C9" s="10"/>
      <c r="D9" s="10"/>
      <c r="E9" s="50"/>
      <c r="F9" s="98" t="s">
        <v>74</v>
      </c>
      <c r="G9" s="98" t="s">
        <v>74</v>
      </c>
      <c r="H9" s="10">
        <v>129370</v>
      </c>
      <c r="I9" s="98" t="s">
        <v>74</v>
      </c>
      <c r="J9" s="10"/>
    </row>
    <row r="10" spans="1:10" s="2" customFormat="1" ht="23.25">
      <c r="A10" s="9" t="s">
        <v>7</v>
      </c>
      <c r="B10" s="10">
        <v>636095.19999999995</v>
      </c>
      <c r="C10" s="10">
        <v>20</v>
      </c>
      <c r="D10" s="10"/>
      <c r="E10" s="50"/>
      <c r="F10" s="98" t="s">
        <v>74</v>
      </c>
      <c r="G10" s="98" t="s">
        <v>74</v>
      </c>
      <c r="H10" s="10">
        <v>636095.19999999995</v>
      </c>
      <c r="I10" s="10">
        <v>20</v>
      </c>
      <c r="J10" s="10"/>
    </row>
    <row r="11" spans="1:10" s="2" customFormat="1" ht="23.25">
      <c r="A11" s="9" t="s">
        <v>10</v>
      </c>
      <c r="B11" s="10">
        <v>306300</v>
      </c>
      <c r="C11" s="10"/>
      <c r="D11" s="10">
        <v>300000</v>
      </c>
      <c r="E11" s="10" t="s">
        <v>74</v>
      </c>
      <c r="F11" s="97" t="s">
        <v>74</v>
      </c>
      <c r="G11" s="97" t="s">
        <v>74</v>
      </c>
      <c r="H11" s="10">
        <v>606300</v>
      </c>
      <c r="I11" s="95" t="s">
        <v>74</v>
      </c>
      <c r="J11" s="10"/>
    </row>
    <row r="12" spans="1:10" s="2" customFormat="1" ht="23.25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s="2" customFormat="1" ht="23.25">
      <c r="A13" s="9"/>
      <c r="B13" s="10"/>
      <c r="C13" s="10"/>
      <c r="D13" s="10"/>
      <c r="E13" s="10"/>
      <c r="F13" s="10"/>
      <c r="G13" s="10"/>
      <c r="H13" s="10"/>
      <c r="I13" s="10"/>
      <c r="J13" s="10"/>
    </row>
    <row r="14" spans="1:10" s="2" customFormat="1" ht="23.25">
      <c r="A14" s="9"/>
      <c r="B14" s="10"/>
      <c r="C14" s="10"/>
      <c r="D14" s="10"/>
      <c r="E14" s="10"/>
      <c r="F14" s="10"/>
      <c r="G14" s="10"/>
      <c r="H14" s="10"/>
      <c r="I14" s="10"/>
      <c r="J14" s="10"/>
    </row>
    <row r="15" spans="1:10" s="2" customFormat="1" ht="23.25">
      <c r="A15" s="9"/>
      <c r="B15" s="10"/>
      <c r="C15" s="10"/>
      <c r="D15" s="10"/>
      <c r="E15" s="10"/>
      <c r="F15" s="10"/>
      <c r="G15" s="10"/>
      <c r="H15" s="10"/>
      <c r="I15" s="10"/>
      <c r="J15" s="10"/>
    </row>
    <row r="16" spans="1:10" s="2" customFormat="1" ht="23.25">
      <c r="A16" s="9"/>
      <c r="B16" s="10"/>
      <c r="C16" s="10"/>
      <c r="D16" s="10"/>
      <c r="E16" s="10"/>
      <c r="F16" s="10"/>
      <c r="G16" s="10"/>
      <c r="H16" s="10"/>
      <c r="I16" s="10"/>
      <c r="J16" s="10"/>
    </row>
    <row r="17" spans="1:10" s="2" customFormat="1" ht="23.25">
      <c r="A17" s="9"/>
      <c r="B17" s="10"/>
      <c r="C17" s="10"/>
      <c r="D17" s="10"/>
      <c r="E17" s="10"/>
      <c r="F17" s="10"/>
      <c r="G17" s="10"/>
      <c r="H17" s="10"/>
      <c r="I17" s="10"/>
      <c r="J17" s="10"/>
    </row>
    <row r="18" spans="1:10" s="2" customFormat="1" ht="23.25">
      <c r="A18" s="9"/>
      <c r="B18" s="10"/>
      <c r="C18" s="50"/>
      <c r="D18" s="10"/>
      <c r="E18" s="10"/>
      <c r="F18" s="10"/>
      <c r="G18" s="10"/>
      <c r="H18" s="10"/>
      <c r="I18" s="50"/>
      <c r="J18" s="10"/>
    </row>
    <row r="19" spans="1:10" s="2" customFormat="1" ht="23.25">
      <c r="A19" s="49"/>
      <c r="B19" s="10"/>
      <c r="C19" s="50"/>
      <c r="D19" s="10"/>
      <c r="E19" s="10"/>
      <c r="F19" s="10"/>
      <c r="G19" s="10"/>
      <c r="H19" s="10"/>
      <c r="I19" s="50"/>
      <c r="J19" s="10"/>
    </row>
    <row r="20" spans="1:10" s="2" customFormat="1" ht="23.25">
      <c r="A20" s="9"/>
      <c r="B20" s="10"/>
      <c r="C20" s="10"/>
      <c r="D20" s="10"/>
      <c r="E20" s="10"/>
      <c r="F20" s="10"/>
      <c r="G20" s="10"/>
      <c r="H20" s="10"/>
      <c r="I20" s="10"/>
      <c r="J20" s="10"/>
    </row>
    <row r="21" spans="1:10" s="2" customFormat="1" ht="23.25">
      <c r="A21" s="49"/>
      <c r="B21" s="10"/>
      <c r="C21" s="10"/>
      <c r="D21" s="10"/>
      <c r="E21" s="10"/>
      <c r="F21" s="10"/>
      <c r="G21" s="10"/>
      <c r="H21" s="10"/>
      <c r="I21" s="10"/>
      <c r="J21" s="10"/>
    </row>
    <row r="22" spans="1:10" s="2" customFormat="1" ht="23.25">
      <c r="A22" s="9"/>
      <c r="B22" s="10"/>
      <c r="C22" s="10"/>
      <c r="D22" s="10"/>
      <c r="E22" s="10"/>
      <c r="F22" s="10"/>
      <c r="G22" s="10"/>
      <c r="H22" s="10"/>
      <c r="I22" s="10"/>
      <c r="J22" s="10"/>
    </row>
    <row r="23" spans="1:10" s="2" customFormat="1" ht="23.25">
      <c r="A23" s="9"/>
      <c r="B23" s="10"/>
      <c r="C23" s="10"/>
      <c r="D23" s="10"/>
      <c r="E23" s="10"/>
      <c r="F23" s="10"/>
      <c r="G23" s="10"/>
      <c r="H23" s="10"/>
      <c r="I23" s="10"/>
      <c r="J23" s="10"/>
    </row>
    <row r="24" spans="1:10" s="2" customFormat="1" ht="23.25">
      <c r="A24" s="11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2" customFormat="1" ht="24" thickBot="1">
      <c r="B25" s="13">
        <f>SUM(B8:B24)</f>
        <v>1071765.2</v>
      </c>
      <c r="C25" s="99">
        <v>20</v>
      </c>
      <c r="D25" s="15">
        <f>SUM(D8:D24)</f>
        <v>1939250</v>
      </c>
      <c r="E25" s="14" t="s">
        <v>74</v>
      </c>
      <c r="F25" s="16" t="s">
        <v>74</v>
      </c>
      <c r="G25" s="16" t="s">
        <v>74</v>
      </c>
      <c r="H25" s="15">
        <f>SUM(H8:H24)</f>
        <v>3011015.2</v>
      </c>
      <c r="I25" s="99">
        <v>20</v>
      </c>
    </row>
    <row r="26" spans="1:10" s="2" customFormat="1" ht="24" thickTop="1"/>
  </sheetData>
  <mergeCells count="10">
    <mergeCell ref="A2:J2"/>
    <mergeCell ref="A3:J3"/>
    <mergeCell ref="A4:J4"/>
    <mergeCell ref="A6:A7"/>
    <mergeCell ref="B6:E6"/>
    <mergeCell ref="F6:G7"/>
    <mergeCell ref="H6:I7"/>
    <mergeCell ref="J6:J7"/>
    <mergeCell ref="B7:C7"/>
    <mergeCell ref="D7:E7"/>
  </mergeCells>
  <phoneticPr fontId="4" type="noConversion"/>
  <pageMargins left="0.35433070866141736" right="0.15748031496062992" top="0.23622047244094491" bottom="0" header="0.27559055118110237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"/>
  <sheetViews>
    <sheetView tabSelected="1" topLeftCell="A10" workbookViewId="0">
      <selection activeCell="H14" sqref="H14"/>
    </sheetView>
  </sheetViews>
  <sheetFormatPr defaultRowHeight="21.75"/>
  <cols>
    <col min="1" max="1" width="9" customWidth="1"/>
    <col min="3" max="3" width="39.5703125" customWidth="1"/>
    <col min="4" max="4" width="16.140625" customWidth="1"/>
    <col min="5" max="5" width="2.28515625" customWidth="1"/>
    <col min="6" max="6" width="18" customWidth="1"/>
    <col min="10" max="10" width="12.7109375" bestFit="1" customWidth="1"/>
    <col min="12" max="12" width="12.7109375" bestFit="1" customWidth="1"/>
    <col min="18" max="18" width="11.7109375" customWidth="1"/>
  </cols>
  <sheetData>
    <row r="1" spans="1:18" ht="23.25">
      <c r="F1" s="20" t="s">
        <v>260</v>
      </c>
    </row>
    <row r="2" spans="1:18" s="2" customFormat="1" ht="23.25">
      <c r="A2" s="228" t="s">
        <v>31</v>
      </c>
      <c r="B2" s="228"/>
      <c r="C2" s="228"/>
      <c r="D2" s="228"/>
      <c r="E2" s="228"/>
      <c r="F2" s="228"/>
    </row>
    <row r="3" spans="1:18" s="2" customFormat="1" ht="23.25">
      <c r="A3" s="228" t="s">
        <v>76</v>
      </c>
      <c r="B3" s="228"/>
      <c r="C3" s="228"/>
      <c r="D3" s="228"/>
      <c r="E3" s="228"/>
      <c r="F3" s="228"/>
    </row>
    <row r="4" spans="1:18" s="2" customFormat="1" ht="23.25">
      <c r="A4" s="228" t="s">
        <v>176</v>
      </c>
      <c r="B4" s="228"/>
      <c r="C4" s="228"/>
      <c r="D4" s="228"/>
      <c r="E4" s="228"/>
      <c r="F4" s="228"/>
    </row>
    <row r="5" spans="1:18" s="2" customFormat="1" ht="17.25" customHeight="1"/>
    <row r="6" spans="1:18" s="2" customFormat="1" ht="23.25">
      <c r="A6" s="6" t="s">
        <v>261</v>
      </c>
      <c r="F6" s="1">
        <v>8521592.1899999995</v>
      </c>
      <c r="R6" s="1"/>
    </row>
    <row r="7" spans="1:18" s="2" customFormat="1" ht="23.25">
      <c r="B7" s="2" t="s">
        <v>78</v>
      </c>
      <c r="D7" s="1">
        <v>8964944.8800000008</v>
      </c>
      <c r="E7" s="1"/>
      <c r="F7" s="1"/>
      <c r="R7" s="1"/>
    </row>
    <row r="8" spans="1:18" s="2" customFormat="1" ht="23.25">
      <c r="A8" s="17"/>
      <c r="B8" s="2" t="s">
        <v>262</v>
      </c>
      <c r="D8" s="222">
        <v>2241236.2200000002</v>
      </c>
      <c r="E8" s="1"/>
      <c r="F8" s="1"/>
      <c r="R8" s="1"/>
    </row>
    <row r="9" spans="1:18" s="2" customFormat="1" ht="25.5">
      <c r="A9" s="17" t="s">
        <v>77</v>
      </c>
      <c r="B9" s="2" t="s">
        <v>263</v>
      </c>
      <c r="D9" s="67"/>
      <c r="E9" s="18"/>
      <c r="F9" s="3">
        <v>6723708.6600000001</v>
      </c>
      <c r="R9" s="67"/>
    </row>
    <row r="10" spans="1:18" s="2" customFormat="1" ht="23.25">
      <c r="A10" s="17" t="s">
        <v>77</v>
      </c>
      <c r="B10" s="2" t="s">
        <v>266</v>
      </c>
      <c r="D10" s="2">
        <v>90.19</v>
      </c>
      <c r="E10" s="1"/>
    </row>
    <row r="11" spans="1:18" s="2" customFormat="1" ht="23.25">
      <c r="A11" s="17"/>
      <c r="B11" s="2" t="s">
        <v>265</v>
      </c>
      <c r="D11" s="1">
        <v>43000</v>
      </c>
      <c r="E11" s="1"/>
    </row>
    <row r="12" spans="1:18" s="2" customFormat="1" ht="23.25">
      <c r="B12" s="2" t="s">
        <v>264</v>
      </c>
      <c r="D12" s="1">
        <v>148862</v>
      </c>
      <c r="E12" s="1"/>
      <c r="L12" s="3"/>
    </row>
    <row r="13" spans="1:18" s="2" customFormat="1" ht="23.25">
      <c r="B13" s="2" t="s">
        <v>267</v>
      </c>
      <c r="D13" s="222">
        <v>1000</v>
      </c>
      <c r="E13" s="1"/>
      <c r="F13" s="3">
        <f>D10+D11+D12+D13</f>
        <v>192952.19</v>
      </c>
      <c r="L13" s="3"/>
    </row>
    <row r="14" spans="1:18" s="2" customFormat="1" ht="24" thickBot="1">
      <c r="A14" s="2" t="s">
        <v>268</v>
      </c>
      <c r="F14" s="19">
        <f>F6+F9+F13</f>
        <v>15438253.039999999</v>
      </c>
    </row>
    <row r="15" spans="1:18" s="2" customFormat="1" ht="24" thickTop="1">
      <c r="J15" s="51"/>
    </row>
    <row r="16" spans="1:18" s="2" customFormat="1" ht="23.25">
      <c r="A16" s="2" t="s">
        <v>269</v>
      </c>
    </row>
    <row r="17" spans="2:10" s="2" customFormat="1" ht="23.25">
      <c r="B17" s="2" t="s">
        <v>270</v>
      </c>
      <c r="F17" s="1">
        <v>108840.83</v>
      </c>
      <c r="J17" s="3"/>
    </row>
    <row r="18" spans="2:10" s="2" customFormat="1" ht="23.25">
      <c r="B18" s="2" t="s">
        <v>271</v>
      </c>
      <c r="F18" s="1">
        <v>1546000</v>
      </c>
    </row>
    <row r="19" spans="2:10" s="2" customFormat="1" ht="23.25">
      <c r="B19" s="2" t="s">
        <v>272</v>
      </c>
      <c r="F19" s="1">
        <v>13783412.210000001</v>
      </c>
    </row>
    <row r="20" spans="2:10" s="2" customFormat="1" ht="24" thickBot="1">
      <c r="F20" s="19">
        <f>SUM(F17:F19)</f>
        <v>15438253.040000001</v>
      </c>
    </row>
    <row r="21" spans="2:10" s="2" customFormat="1" ht="24" thickTop="1"/>
    <row r="22" spans="2:10" s="2" customFormat="1" ht="23.25">
      <c r="B22" s="2" t="s">
        <v>273</v>
      </c>
    </row>
    <row r="23" spans="2:10" s="2" customFormat="1" ht="23.25">
      <c r="B23" s="2" t="s">
        <v>166</v>
      </c>
    </row>
    <row r="24" spans="2:10" s="2" customFormat="1" ht="23.25">
      <c r="C24" s="2" t="s">
        <v>274</v>
      </c>
    </row>
    <row r="25" spans="2:10" s="2" customFormat="1" ht="23.25"/>
    <row r="26" spans="2:10" s="2" customFormat="1" ht="23.25"/>
    <row r="27" spans="2:10" s="2" customFormat="1" ht="23.25"/>
    <row r="28" spans="2:10" s="2" customFormat="1" ht="23.25"/>
    <row r="29" spans="2:10" s="2" customFormat="1" ht="23.25"/>
  </sheetData>
  <mergeCells count="3">
    <mergeCell ref="A2:F2"/>
    <mergeCell ref="A3:F3"/>
    <mergeCell ref="A4:F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O16" sqref="O16"/>
    </sheetView>
  </sheetViews>
  <sheetFormatPr defaultRowHeight="21.75"/>
  <cols>
    <col min="1" max="1" width="12.7109375" customWidth="1"/>
    <col min="2" max="2" width="31.85546875" customWidth="1"/>
    <col min="3" max="3" width="11.28515625" customWidth="1"/>
    <col min="4" max="4" width="4" customWidth="1"/>
    <col min="5" max="5" width="11.7109375" customWidth="1"/>
    <col min="6" max="6" width="3.85546875" customWidth="1"/>
    <col min="7" max="7" width="11.85546875" customWidth="1"/>
    <col min="8" max="8" width="3.85546875" customWidth="1"/>
    <col min="9" max="9" width="11" customWidth="1"/>
    <col min="10" max="10" width="4.140625" customWidth="1"/>
    <col min="11" max="11" width="12.85546875" customWidth="1"/>
    <col min="12" max="12" width="4.28515625" customWidth="1"/>
    <col min="13" max="13" width="12" customWidth="1"/>
    <col min="14" max="14" width="3.5703125" customWidth="1"/>
    <col min="15" max="15" width="17.42578125" customWidth="1"/>
  </cols>
  <sheetData>
    <row r="1" spans="1:16">
      <c r="O1" s="44" t="s">
        <v>275</v>
      </c>
    </row>
    <row r="2" spans="1:16" s="22" customFormat="1" ht="23.25">
      <c r="A2" s="228" t="s">
        <v>37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6" s="22" customFormat="1" ht="23.25">
      <c r="A3" s="228" t="s">
        <v>80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6" s="22" customFormat="1" ht="23.25">
      <c r="A4" s="228" t="s">
        <v>193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6" s="76" customFormat="1" ht="23.25">
      <c r="A5" s="102" t="s">
        <v>81</v>
      </c>
      <c r="B5" s="235" t="s">
        <v>68</v>
      </c>
      <c r="C5" s="232" t="s">
        <v>83</v>
      </c>
      <c r="D5" s="232"/>
      <c r="E5" s="232"/>
      <c r="F5" s="232"/>
      <c r="G5" s="230" t="s">
        <v>69</v>
      </c>
      <c r="H5" s="230"/>
      <c r="I5" s="230" t="s">
        <v>71</v>
      </c>
      <c r="J5" s="238"/>
      <c r="K5" s="236" t="s">
        <v>86</v>
      </c>
      <c r="L5" s="237"/>
      <c r="M5" s="235" t="s">
        <v>87</v>
      </c>
      <c r="N5" s="230"/>
      <c r="O5" s="230" t="s">
        <v>73</v>
      </c>
    </row>
    <row r="6" spans="1:16" s="76" customFormat="1" ht="23.25">
      <c r="A6" s="100" t="s">
        <v>82</v>
      </c>
      <c r="B6" s="235"/>
      <c r="C6" s="232" t="s">
        <v>84</v>
      </c>
      <c r="D6" s="232"/>
      <c r="E6" s="232" t="s">
        <v>85</v>
      </c>
      <c r="F6" s="232"/>
      <c r="G6" s="230"/>
      <c r="H6" s="230"/>
      <c r="I6" s="230"/>
      <c r="J6" s="238"/>
      <c r="K6" s="233" t="s">
        <v>172</v>
      </c>
      <c r="L6" s="234"/>
      <c r="M6" s="235"/>
      <c r="N6" s="230"/>
      <c r="O6" s="230"/>
    </row>
    <row r="7" spans="1:16" s="2" customFormat="1" ht="23.25">
      <c r="A7" s="115" t="s">
        <v>201</v>
      </c>
      <c r="B7" s="116" t="s">
        <v>10</v>
      </c>
      <c r="C7" s="21">
        <v>1546000</v>
      </c>
      <c r="D7" s="98" t="s">
        <v>74</v>
      </c>
      <c r="E7" s="120" t="s">
        <v>74</v>
      </c>
      <c r="F7" s="120" t="s">
        <v>74</v>
      </c>
      <c r="G7" s="121" t="s">
        <v>74</v>
      </c>
      <c r="H7" s="120" t="s">
        <v>74</v>
      </c>
      <c r="I7" s="121" t="s">
        <v>74</v>
      </c>
      <c r="J7" s="98" t="s">
        <v>74</v>
      </c>
      <c r="K7" s="21">
        <v>1546000</v>
      </c>
      <c r="L7" s="120" t="s">
        <v>164</v>
      </c>
      <c r="M7" s="21">
        <v>1546000</v>
      </c>
      <c r="N7" s="120" t="s">
        <v>74</v>
      </c>
      <c r="O7" s="83" t="s">
        <v>202</v>
      </c>
      <c r="P7" s="141"/>
    </row>
    <row r="8" spans="1:16" s="2" customFormat="1" ht="23.25">
      <c r="A8" s="115"/>
      <c r="B8" s="116"/>
      <c r="C8" s="21"/>
      <c r="D8" s="9"/>
      <c r="E8" s="116"/>
      <c r="F8" s="116"/>
      <c r="G8" s="21"/>
      <c r="H8" s="116"/>
      <c r="I8" s="21"/>
      <c r="J8" s="9"/>
      <c r="K8" s="116"/>
      <c r="L8" s="116"/>
      <c r="M8" s="116"/>
      <c r="N8" s="116"/>
      <c r="O8" s="116" t="s">
        <v>203</v>
      </c>
    </row>
    <row r="9" spans="1:16" s="2" customFormat="1" ht="23.25">
      <c r="A9" s="115"/>
      <c r="B9" s="116"/>
      <c r="C9" s="21"/>
      <c r="D9" s="53"/>
      <c r="E9" s="116"/>
      <c r="F9" s="116"/>
      <c r="G9" s="21"/>
      <c r="H9" s="53"/>
      <c r="I9" s="21"/>
      <c r="J9" s="53"/>
      <c r="K9" s="116"/>
      <c r="L9" s="116"/>
      <c r="M9" s="116"/>
      <c r="N9" s="116"/>
      <c r="O9" s="116" t="s">
        <v>204</v>
      </c>
    </row>
    <row r="10" spans="1:16" s="2" customFormat="1" ht="23.25">
      <c r="A10" s="115"/>
      <c r="B10" s="116"/>
      <c r="C10" s="21"/>
      <c r="D10" s="9"/>
      <c r="E10" s="116"/>
      <c r="F10" s="116"/>
      <c r="G10" s="21"/>
      <c r="H10" s="116"/>
      <c r="I10" s="21"/>
      <c r="J10" s="9"/>
      <c r="K10" s="116"/>
      <c r="L10" s="116"/>
      <c r="M10" s="116"/>
      <c r="N10" s="116"/>
      <c r="O10" s="116" t="s">
        <v>205</v>
      </c>
    </row>
    <row r="11" spans="1:16" s="2" customFormat="1" ht="23.25">
      <c r="A11" s="115"/>
      <c r="B11" s="9"/>
      <c r="C11" s="21"/>
      <c r="D11" s="53"/>
      <c r="E11" s="9"/>
      <c r="F11" s="9"/>
      <c r="G11" s="10"/>
      <c r="H11" s="53"/>
      <c r="I11" s="10"/>
      <c r="J11" s="53"/>
      <c r="K11" s="9"/>
      <c r="L11" s="9"/>
      <c r="M11" s="21"/>
      <c r="N11" s="9"/>
      <c r="O11" s="117"/>
    </row>
    <row r="12" spans="1:16" s="2" customFormat="1" ht="23.25">
      <c r="A12" s="115"/>
      <c r="B12" s="9"/>
      <c r="C12" s="10"/>
      <c r="D12" s="53"/>
      <c r="E12" s="9"/>
      <c r="F12" s="9"/>
      <c r="G12" s="10"/>
      <c r="H12" s="53"/>
      <c r="I12" s="10"/>
      <c r="J12" s="53"/>
      <c r="K12" s="10"/>
      <c r="L12" s="9"/>
      <c r="M12" s="9"/>
      <c r="N12" s="9"/>
      <c r="O12" s="9"/>
    </row>
    <row r="13" spans="1:16" s="2" customFormat="1" ht="23.25">
      <c r="A13" s="115"/>
      <c r="B13" s="9"/>
      <c r="C13" s="118"/>
      <c r="D13" s="53"/>
      <c r="E13" s="9"/>
      <c r="F13" s="9"/>
      <c r="G13" s="10"/>
      <c r="H13" s="53"/>
      <c r="I13" s="10"/>
      <c r="J13" s="53"/>
      <c r="K13" s="10"/>
      <c r="L13" s="9"/>
      <c r="M13" s="9"/>
      <c r="N13" s="9"/>
      <c r="O13" s="9"/>
    </row>
    <row r="14" spans="1:16" s="2" customFormat="1" ht="23.25">
      <c r="A14" s="115"/>
      <c r="B14" s="9"/>
      <c r="C14" s="10"/>
      <c r="D14" s="53"/>
      <c r="E14" s="9"/>
      <c r="F14" s="9"/>
      <c r="G14" s="10"/>
      <c r="H14" s="53"/>
      <c r="I14" s="10"/>
      <c r="J14" s="53"/>
      <c r="K14" s="10"/>
      <c r="L14" s="9"/>
      <c r="M14" s="9"/>
      <c r="N14" s="9"/>
      <c r="O14" s="9"/>
    </row>
    <row r="15" spans="1:16" s="2" customFormat="1" ht="23.25">
      <c r="A15" s="115"/>
      <c r="B15" s="9"/>
      <c r="C15" s="10"/>
      <c r="D15" s="53"/>
      <c r="E15" s="9"/>
      <c r="F15" s="9"/>
      <c r="G15" s="10"/>
      <c r="H15" s="53"/>
      <c r="I15" s="10"/>
      <c r="J15" s="53"/>
      <c r="K15" s="9"/>
      <c r="L15" s="9"/>
      <c r="M15" s="9"/>
      <c r="N15" s="9"/>
      <c r="O15" s="9"/>
    </row>
    <row r="16" spans="1:16" s="2" customFormat="1" ht="23.25">
      <c r="A16" s="115"/>
      <c r="B16" s="9"/>
      <c r="C16" s="10"/>
      <c r="D16" s="53"/>
      <c r="E16" s="9"/>
      <c r="F16" s="9"/>
      <c r="G16" s="10"/>
      <c r="H16" s="53"/>
      <c r="I16" s="10"/>
      <c r="J16" s="53"/>
      <c r="K16" s="9"/>
      <c r="L16" s="9"/>
      <c r="M16" s="9"/>
      <c r="N16" s="9"/>
      <c r="O16" s="9"/>
    </row>
    <row r="17" spans="1:16" s="2" customFormat="1" ht="23.25">
      <c r="A17" s="115"/>
      <c r="B17" s="116"/>
      <c r="C17" s="21"/>
      <c r="D17" s="53"/>
      <c r="E17" s="116"/>
      <c r="F17" s="116"/>
      <c r="G17" s="21"/>
      <c r="H17" s="53"/>
      <c r="I17" s="21"/>
      <c r="J17" s="53"/>
      <c r="K17" s="116"/>
      <c r="L17" s="116"/>
      <c r="M17" s="116"/>
      <c r="N17" s="116"/>
      <c r="O17" s="116"/>
    </row>
    <row r="18" spans="1:16" s="2" customFormat="1" ht="23.25">
      <c r="A18" s="115"/>
      <c r="B18" s="116"/>
      <c r="C18" s="21"/>
      <c r="D18" s="53"/>
      <c r="E18" s="116"/>
      <c r="F18" s="116"/>
      <c r="G18" s="21"/>
      <c r="H18" s="53"/>
      <c r="I18" s="21"/>
      <c r="J18" s="53"/>
      <c r="K18" s="116"/>
      <c r="L18" s="116"/>
      <c r="M18" s="116"/>
      <c r="N18" s="116"/>
      <c r="O18" s="116"/>
    </row>
    <row r="19" spans="1:16" s="2" customFormat="1" ht="23.25">
      <c r="A19" s="115"/>
      <c r="B19" s="116"/>
      <c r="C19" s="21"/>
      <c r="D19" s="53"/>
      <c r="E19" s="116"/>
      <c r="F19" s="116"/>
      <c r="G19" s="21"/>
      <c r="H19" s="53"/>
      <c r="I19" s="21"/>
      <c r="J19" s="53"/>
      <c r="K19" s="116"/>
      <c r="L19" s="116"/>
      <c r="M19" s="116"/>
      <c r="N19" s="116"/>
      <c r="O19" s="116"/>
    </row>
    <row r="20" spans="1:16" s="2" customFormat="1" ht="23.25">
      <c r="A20" s="115"/>
      <c r="B20" s="116"/>
      <c r="C20" s="21"/>
      <c r="D20" s="53"/>
      <c r="E20" s="116"/>
      <c r="F20" s="116"/>
      <c r="G20" s="21"/>
      <c r="H20" s="4"/>
      <c r="I20" s="21"/>
      <c r="J20" s="53"/>
      <c r="K20" s="21"/>
      <c r="L20" s="116"/>
      <c r="M20" s="116"/>
      <c r="N20" s="116"/>
      <c r="O20" s="116"/>
    </row>
    <row r="21" spans="1:16" s="2" customFormat="1" ht="23.25">
      <c r="A21" s="115"/>
      <c r="B21" s="116"/>
      <c r="C21" s="21"/>
      <c r="D21" s="53"/>
      <c r="E21" s="116"/>
      <c r="F21" s="116"/>
      <c r="G21" s="21"/>
      <c r="H21" s="4"/>
      <c r="I21" s="21"/>
      <c r="J21" s="53"/>
      <c r="K21" s="21"/>
      <c r="L21" s="116"/>
      <c r="M21" s="116"/>
      <c r="N21" s="116"/>
      <c r="O21" s="116"/>
    </row>
    <row r="22" spans="1:16" s="2" customFormat="1" ht="23.25">
      <c r="A22" s="115"/>
      <c r="B22" s="116"/>
      <c r="C22" s="21"/>
      <c r="D22" s="9"/>
      <c r="E22" s="116"/>
      <c r="F22" s="116"/>
      <c r="G22" s="21"/>
      <c r="H22" s="116"/>
      <c r="I22" s="21"/>
      <c r="J22" s="9"/>
      <c r="K22" s="21"/>
      <c r="L22" s="116"/>
      <c r="M22" s="116"/>
      <c r="N22" s="116"/>
      <c r="O22" s="116"/>
    </row>
    <row r="23" spans="1:16" s="2" customFormat="1" ht="23.25">
      <c r="A23" s="119"/>
      <c r="B23" s="11"/>
      <c r="C23" s="12"/>
      <c r="D23" s="11"/>
      <c r="E23" s="11"/>
      <c r="F23" s="11"/>
      <c r="G23" s="12"/>
      <c r="H23" s="11"/>
      <c r="I23" s="12"/>
      <c r="J23" s="11"/>
      <c r="K23" s="12"/>
      <c r="L23" s="11"/>
      <c r="M23" s="11"/>
      <c r="N23" s="11"/>
      <c r="O23" s="11"/>
    </row>
    <row r="24" spans="1:16" s="2" customFormat="1" ht="24" thickBot="1">
      <c r="A24" s="112"/>
      <c r="B24" s="99" t="s">
        <v>75</v>
      </c>
      <c r="C24" s="113">
        <f>SUM(C7:C23)</f>
        <v>1546000</v>
      </c>
      <c r="D24" s="142" t="s">
        <v>74</v>
      </c>
      <c r="E24" s="112"/>
      <c r="F24" s="112"/>
      <c r="G24" s="113"/>
      <c r="H24" s="112"/>
      <c r="I24" s="114"/>
      <c r="J24" s="112"/>
      <c r="K24" s="113">
        <f>SUM(K7:K23)</f>
        <v>1546000</v>
      </c>
      <c r="L24" s="142" t="s">
        <v>74</v>
      </c>
      <c r="M24" s="113">
        <f>SUM(M7:M23)</f>
        <v>1546000</v>
      </c>
      <c r="N24" s="142" t="s">
        <v>74</v>
      </c>
      <c r="O24" s="112"/>
      <c r="P24" s="141"/>
    </row>
    <row r="25" spans="1:16" s="2" customFormat="1" ht="24" thickTop="1"/>
  </sheetData>
  <mergeCells count="13">
    <mergeCell ref="K6:L6"/>
    <mergeCell ref="M5:N6"/>
    <mergeCell ref="A2:O2"/>
    <mergeCell ref="A3:O3"/>
    <mergeCell ref="A4:O4"/>
    <mergeCell ref="C5:F5"/>
    <mergeCell ref="K5:L5"/>
    <mergeCell ref="O5:O6"/>
    <mergeCell ref="B5:B6"/>
    <mergeCell ref="C6:D6"/>
    <mergeCell ref="E6:F6"/>
    <mergeCell ref="G5:H6"/>
    <mergeCell ref="I5:J6"/>
  </mergeCells>
  <phoneticPr fontId="4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17</vt:i4>
      </vt:variant>
    </vt:vector>
  </HeadingPairs>
  <TitlesOfParts>
    <vt:vector size="17" baseType="lpstr">
      <vt:lpstr>ก่อนปิดบัญชี </vt:lpstr>
      <vt:lpstr>หลังปรับปรุง.</vt:lpstr>
      <vt:lpstr>หลังปิดบัญชี</vt:lpstr>
      <vt:lpstr>หมายเหตุ 2</vt:lpstr>
      <vt:lpstr>หมายเหตุ3</vt:lpstr>
      <vt:lpstr>หมายเหตุ4</vt:lpstr>
      <vt:lpstr>รายจ่ายค้างจ่าย</vt:lpstr>
      <vt:lpstr>หมายเหตุ 6</vt:lpstr>
      <vt:lpstr>หมายเหตุ 6.1</vt:lpstr>
      <vt:lpstr>งบดำเนินงานรายรับ</vt:lpstr>
      <vt:lpstr>งบรายรับ-รายจ่ายตามงบประมาณ</vt:lpstr>
      <vt:lpstr>เฉพาะกิจค้างจ่าย</vt:lpstr>
      <vt:lpstr>งบแสดงฐานะการเงิน (2)</vt:lpstr>
      <vt:lpstr>งบทรัพย์สิน หมายเหตุ 1  </vt:lpstr>
      <vt:lpstr>รายจ่ายตามแผน</vt:lpstr>
      <vt:lpstr>งบทรัพย์สิน หมายเหตุ 1 </vt:lpstr>
      <vt:lpstr>Sheet1</vt:lpstr>
    </vt:vector>
  </TitlesOfParts>
  <Company>jvs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</dc:creator>
  <cp:lastModifiedBy>Mr.KKD</cp:lastModifiedBy>
  <cp:lastPrinted>2013-11-13T02:46:54Z</cp:lastPrinted>
  <dcterms:created xsi:type="dcterms:W3CDTF">2001-11-26T05:07:53Z</dcterms:created>
  <dcterms:modified xsi:type="dcterms:W3CDTF">2013-11-13T02:53:15Z</dcterms:modified>
</cp:coreProperties>
</file>